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6435" windowWidth="14310" windowHeight="6450"/>
  </bookViews>
  <sheets>
    <sheet name="Stato Patrimoniale" sheetId="1" r:id="rId1"/>
    <sheet name="Conto Economico" sheetId="2" r:id="rId2"/>
    <sheet name="Cash Flow" sheetId="3" r:id="rId3"/>
  </sheets>
  <definedNames>
    <definedName name="OLE_LINK1" localSheetId="0">'Stato Patrimoniale'!$A$1</definedName>
  </definedNames>
  <calcPr calcId="145621"/>
</workbook>
</file>

<file path=xl/calcChain.xml><?xml version="1.0" encoding="utf-8"?>
<calcChain xmlns="http://schemas.openxmlformats.org/spreadsheetml/2006/main">
  <c r="M35" i="3" l="1"/>
  <c r="L35" i="3"/>
  <c r="L37" i="3" s="1"/>
  <c r="L42" i="3" s="1"/>
  <c r="K35" i="3"/>
  <c r="J35" i="3"/>
  <c r="J37" i="3" s="1"/>
  <c r="J42" i="3" s="1"/>
  <c r="I35" i="3"/>
  <c r="H35" i="3"/>
  <c r="H37" i="3" s="1"/>
  <c r="H42" i="3" s="1"/>
  <c r="G35" i="3"/>
  <c r="F35" i="3"/>
  <c r="F37" i="3" s="1"/>
  <c r="F42" i="3" s="1"/>
  <c r="E35" i="3"/>
  <c r="D35" i="3"/>
  <c r="D37" i="3" s="1"/>
  <c r="D42" i="3" s="1"/>
  <c r="B35" i="3"/>
  <c r="B37" i="3" s="1"/>
  <c r="B42" i="3" s="1"/>
  <c r="D33" i="3"/>
  <c r="C33" i="3"/>
  <c r="C35" i="3" s="1"/>
  <c r="B33" i="3"/>
  <c r="M29" i="3"/>
  <c r="L29" i="3"/>
  <c r="K29" i="3"/>
  <c r="J29" i="3"/>
  <c r="I29" i="3"/>
  <c r="H29" i="3"/>
  <c r="G29" i="3"/>
  <c r="F29" i="3"/>
  <c r="E29" i="3"/>
  <c r="D29" i="3"/>
  <c r="C29" i="3"/>
  <c r="B29" i="3"/>
  <c r="M23" i="3"/>
  <c r="M37" i="3" s="1"/>
  <c r="M42" i="3" s="1"/>
  <c r="L23" i="3"/>
  <c r="K23" i="3"/>
  <c r="K37" i="3" s="1"/>
  <c r="K42" i="3" s="1"/>
  <c r="J23" i="3"/>
  <c r="I23" i="3"/>
  <c r="I37" i="3" s="1"/>
  <c r="I42" i="3" s="1"/>
  <c r="H23" i="3"/>
  <c r="G23" i="3"/>
  <c r="G37" i="3" s="1"/>
  <c r="G42" i="3" s="1"/>
  <c r="F23" i="3"/>
  <c r="E23" i="3"/>
  <c r="E37" i="3" s="1"/>
  <c r="E42" i="3" s="1"/>
  <c r="D23" i="3"/>
  <c r="C23" i="3"/>
  <c r="C37" i="3" s="1"/>
  <c r="C42" i="3" s="1"/>
  <c r="B23" i="3"/>
  <c r="N15" i="3"/>
  <c r="N14" i="3"/>
  <c r="N13" i="3"/>
  <c r="N12" i="3"/>
  <c r="N11" i="3"/>
  <c r="N10" i="3"/>
  <c r="M9" i="3"/>
  <c r="H9" i="3"/>
  <c r="H7" i="3" s="1"/>
  <c r="G9" i="3"/>
  <c r="F9" i="3"/>
  <c r="F7" i="3" s="1"/>
  <c r="E9" i="3"/>
  <c r="D9" i="3"/>
  <c r="D7" i="3" s="1"/>
  <c r="C9" i="3"/>
  <c r="B9" i="3"/>
  <c r="N9" i="3" s="1"/>
  <c r="M7" i="3"/>
  <c r="L7" i="3"/>
  <c r="K7" i="3"/>
  <c r="J7" i="3"/>
  <c r="I7" i="3"/>
  <c r="G7" i="3"/>
  <c r="E7" i="3"/>
  <c r="C7" i="3"/>
  <c r="N5" i="3"/>
  <c r="N4" i="3"/>
  <c r="B2" i="3"/>
  <c r="E48" i="2"/>
  <c r="E47" i="2"/>
  <c r="D45" i="2"/>
  <c r="C45" i="2"/>
  <c r="E43" i="2"/>
  <c r="E40" i="2"/>
  <c r="E45" i="2" s="1"/>
  <c r="D36" i="2"/>
  <c r="E35" i="2"/>
  <c r="E30" i="2"/>
  <c r="E29" i="2"/>
  <c r="E28" i="2"/>
  <c r="E26" i="2"/>
  <c r="E25" i="2"/>
  <c r="E24" i="2"/>
  <c r="E23" i="2"/>
  <c r="D22" i="2"/>
  <c r="C22" i="2"/>
  <c r="C36" i="2" s="1"/>
  <c r="E21" i="2"/>
  <c r="E20" i="2"/>
  <c r="E19" i="2"/>
  <c r="C16" i="2"/>
  <c r="C38" i="2" s="1"/>
  <c r="C46" i="2" s="1"/>
  <c r="C49" i="2" s="1"/>
  <c r="E15" i="2"/>
  <c r="E14" i="2"/>
  <c r="E13" i="2"/>
  <c r="C13" i="2"/>
  <c r="E12" i="2"/>
  <c r="E11" i="2"/>
  <c r="E16" i="2" s="1"/>
  <c r="D11" i="2"/>
  <c r="D16" i="2" s="1"/>
  <c r="D38" i="2" s="1"/>
  <c r="D46" i="2" s="1"/>
  <c r="D49" i="2" s="1"/>
  <c r="E9" i="2"/>
  <c r="E6" i="2"/>
  <c r="D113" i="1"/>
  <c r="D114" i="1" s="1"/>
  <c r="C113" i="1"/>
  <c r="E112" i="1"/>
  <c r="E113" i="1" s="1"/>
  <c r="D110" i="1"/>
  <c r="C110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110" i="1" s="1"/>
  <c r="E93" i="1"/>
  <c r="E92" i="1"/>
  <c r="D92" i="1"/>
  <c r="C92" i="1"/>
  <c r="C114" i="1" s="1"/>
  <c r="E91" i="1"/>
  <c r="D89" i="1"/>
  <c r="C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89" i="1" s="1"/>
  <c r="D67" i="1"/>
  <c r="C67" i="1"/>
  <c r="C68" i="1" s="1"/>
  <c r="E66" i="1"/>
  <c r="E67" i="1" s="1"/>
  <c r="D63" i="1"/>
  <c r="C63" i="1"/>
  <c r="E62" i="1"/>
  <c r="E61" i="1"/>
  <c r="E63" i="1" s="1"/>
  <c r="D59" i="1"/>
  <c r="C59" i="1"/>
  <c r="E59" i="1" s="1"/>
  <c r="E58" i="1"/>
  <c r="C56" i="1"/>
  <c r="C64" i="1" s="1"/>
  <c r="E55" i="1"/>
  <c r="E54" i="1"/>
  <c r="E53" i="1"/>
  <c r="E52" i="1"/>
  <c r="E51" i="1"/>
  <c r="D51" i="1"/>
  <c r="C51" i="1"/>
  <c r="E50" i="1"/>
  <c r="E49" i="1"/>
  <c r="D49" i="1"/>
  <c r="E48" i="1"/>
  <c r="D47" i="1"/>
  <c r="D56" i="1" s="1"/>
  <c r="D64" i="1" s="1"/>
  <c r="E46" i="1"/>
  <c r="E45" i="1"/>
  <c r="E44" i="1"/>
  <c r="E43" i="1"/>
  <c r="E42" i="1"/>
  <c r="D40" i="1"/>
  <c r="C40" i="1"/>
  <c r="E39" i="1"/>
  <c r="E38" i="1"/>
  <c r="E37" i="1"/>
  <c r="E36" i="1"/>
  <c r="E40" i="1" s="1"/>
  <c r="C33" i="1"/>
  <c r="D32" i="1"/>
  <c r="C32" i="1"/>
  <c r="E30" i="1"/>
  <c r="E29" i="1"/>
  <c r="E32" i="1" s="1"/>
  <c r="E28" i="1"/>
  <c r="E27" i="1"/>
  <c r="D24" i="1"/>
  <c r="D33" i="1" s="1"/>
  <c r="C24" i="1"/>
  <c r="E23" i="1"/>
  <c r="E22" i="1"/>
  <c r="E21" i="1"/>
  <c r="E24" i="1" s="1"/>
  <c r="E20" i="1"/>
  <c r="E19" i="1"/>
  <c r="D17" i="1"/>
  <c r="C17" i="1"/>
  <c r="E16" i="1"/>
  <c r="E15" i="1"/>
  <c r="E14" i="1"/>
  <c r="E13" i="1"/>
  <c r="E12" i="1"/>
  <c r="E11" i="1"/>
  <c r="E10" i="1"/>
  <c r="E17" i="1" s="1"/>
  <c r="D7" i="1"/>
  <c r="C7" i="1"/>
  <c r="E7" i="1" s="1"/>
  <c r="E6" i="1"/>
  <c r="E5" i="1"/>
  <c r="B7" i="3" l="1"/>
  <c r="N7" i="3" s="1"/>
  <c r="E36" i="2"/>
  <c r="E38" i="2" s="1"/>
  <c r="E46" i="2" s="1"/>
  <c r="E49" i="2" s="1"/>
  <c r="E22" i="2"/>
  <c r="E114" i="1"/>
  <c r="E33" i="1"/>
  <c r="D68" i="1"/>
  <c r="E47" i="1"/>
  <c r="E56" i="1" s="1"/>
  <c r="E64" i="1" s="1"/>
  <c r="E68" i="1" s="1"/>
  <c r="B17" i="3" l="1"/>
  <c r="C2" i="3" s="1"/>
  <c r="C17" i="3" s="1"/>
  <c r="D2" i="3" s="1"/>
  <c r="D17" i="3" s="1"/>
  <c r="E2" i="3" s="1"/>
  <c r="E17" i="3" s="1"/>
  <c r="F2" i="3" s="1"/>
  <c r="F17" i="3" s="1"/>
  <c r="G2" i="3" s="1"/>
  <c r="G17" i="3" s="1"/>
  <c r="H2" i="3" s="1"/>
  <c r="H17" i="3" s="1"/>
  <c r="I2" i="3" s="1"/>
  <c r="I17" i="3" s="1"/>
  <c r="J2" i="3" s="1"/>
  <c r="J17" i="3" s="1"/>
  <c r="K2" i="3" s="1"/>
  <c r="K17" i="3" s="1"/>
  <c r="L2" i="3" s="1"/>
  <c r="L17" i="3" s="1"/>
  <c r="M2" i="3" s="1"/>
  <c r="M17" i="3" s="1"/>
</calcChain>
</file>

<file path=xl/sharedStrings.xml><?xml version="1.0" encoding="utf-8"?>
<sst xmlns="http://schemas.openxmlformats.org/spreadsheetml/2006/main" count="313" uniqueCount="282">
  <si>
    <t>A)</t>
  </si>
  <si>
    <t>CREDITI VERSO SOCI:</t>
  </si>
  <si>
    <t>- per versamenti ancora dovuti già richiamati</t>
  </si>
  <si>
    <t>- per versamenti ancora dovuti da richiamare</t>
  </si>
  <si>
    <t>TOTALE CREDITI VERSO SOCI (A)</t>
  </si>
  <si>
    <t>B)</t>
  </si>
  <si>
    <t>IMMOBILIZZAZIONI:</t>
  </si>
  <si>
    <t>B.I.</t>
  </si>
  <si>
    <t>B.I.1</t>
  </si>
  <si>
    <t>- Costi di impianto e di ampliamento</t>
  </si>
  <si>
    <t>B.I.2</t>
  </si>
  <si>
    <t>- Costi di ricerca, di sviluppo e di pubblicità</t>
  </si>
  <si>
    <t xml:space="preserve">- Diritti di brevetto </t>
  </si>
  <si>
    <t>B.I.4</t>
  </si>
  <si>
    <t>- Concessioni, licenze, marchi e diritti simili</t>
  </si>
  <si>
    <t>B.I.5</t>
  </si>
  <si>
    <t>- Avviamento</t>
  </si>
  <si>
    <t>B.I.6</t>
  </si>
  <si>
    <t>- Immobilizzazioni immateriali in corso e acconti</t>
  </si>
  <si>
    <t>B.I.7</t>
  </si>
  <si>
    <t>- Altre immobilizzazioni immateriali</t>
  </si>
  <si>
    <t>TOTALE IMMOBILIZZAZIONI IMMATERIALI</t>
  </si>
  <si>
    <t>B.II</t>
  </si>
  <si>
    <t>B.II.1</t>
  </si>
  <si>
    <t>- Terreni e fabbricati</t>
  </si>
  <si>
    <t>B.II.2</t>
  </si>
  <si>
    <t>- Impianti e macchinario</t>
  </si>
  <si>
    <t>- Attrezzature industriali e commerciali</t>
  </si>
  <si>
    <t>B.II.4</t>
  </si>
  <si>
    <t>- Altri beni materiali</t>
  </si>
  <si>
    <t>B.II.5</t>
  </si>
  <si>
    <t>- Immobilizz.materiali in corso</t>
  </si>
  <si>
    <t>TOTALE IMMOBILIZZAZIONI MATERIALI</t>
  </si>
  <si>
    <t>B.III</t>
  </si>
  <si>
    <t>- Immobilizzazioni finanziarie:</t>
  </si>
  <si>
    <t>B.III.1</t>
  </si>
  <si>
    <t>- Partecipazioni:</t>
  </si>
  <si>
    <t>B.III.1a</t>
  </si>
  <si>
    <t>- in imprese controllate</t>
  </si>
  <si>
    <t>B.III.1.b</t>
  </si>
  <si>
    <t>- in imprese collegate</t>
  </si>
  <si>
    <t>B.III.1.d</t>
  </si>
  <si>
    <t>- in altre imprese</t>
  </si>
  <si>
    <t>B.III.2.d</t>
  </si>
  <si>
    <t>- Crediti verso altri</t>
  </si>
  <si>
    <t>- [di cui esigibili entro l'esercizio successivo]</t>
  </si>
  <si>
    <t>[0]</t>
  </si>
  <si>
    <t>TOTALE IMMOBILIZZAZIONI FINANZIARIE</t>
  </si>
  <si>
    <t>TOTALE IMMOBILIZZAZIONI (B)</t>
  </si>
  <si>
    <t>C)</t>
  </si>
  <si>
    <t>ATTIVO CIRCOLANTE:</t>
  </si>
  <si>
    <t>C.I</t>
  </si>
  <si>
    <t>C.I.1</t>
  </si>
  <si>
    <t>- Materie prime, sussidiarie e di consumo</t>
  </si>
  <si>
    <t>C.I.3</t>
  </si>
  <si>
    <t>- Lavori in corso su ordinazione</t>
  </si>
  <si>
    <t>C.I.4</t>
  </si>
  <si>
    <t>- Prodotti finiti e merci</t>
  </si>
  <si>
    <t>C.I.5</t>
  </si>
  <si>
    <t>- Acconti</t>
  </si>
  <si>
    <t>TOTALE RIMANENZE</t>
  </si>
  <si>
    <t>C.II</t>
  </si>
  <si>
    <t>C.II.1</t>
  </si>
  <si>
    <t>- verso clienti</t>
  </si>
  <si>
    <t>- [di cui esigibili oltre l'esercizio successivo]</t>
  </si>
  <si>
    <t>C.II.2</t>
  </si>
  <si>
    <t>- verso Società controllate</t>
  </si>
  <si>
    <t>C.II.3</t>
  </si>
  <si>
    <t>- verso imprese collegate</t>
  </si>
  <si>
    <t>C.II.4</t>
  </si>
  <si>
    <t>- verso imprese controllanti</t>
  </si>
  <si>
    <t>C.II.4.bis</t>
  </si>
  <si>
    <t>- Crediti tributari</t>
  </si>
  <si>
    <t>C.II.4.ter</t>
  </si>
  <si>
    <t>Crediti per imposte anticipate</t>
  </si>
  <si>
    <t>C.II.5</t>
  </si>
  <si>
    <t>- verso altri</t>
  </si>
  <si>
    <t>- [di cui per cessioni crediti]</t>
  </si>
  <si>
    <t>C.II.6</t>
  </si>
  <si>
    <t>- verso altre società partecipate</t>
  </si>
  <si>
    <t>TOTALE CREDITI</t>
  </si>
  <si>
    <t>C.III</t>
  </si>
  <si>
    <t>- Attività finanziaria che non cost.imm.ni</t>
  </si>
  <si>
    <t>C.III.6</t>
  </si>
  <si>
    <t>- Altri titoli</t>
  </si>
  <si>
    <t>TOT. ATTIVITA' CHE NON COST.IMM.</t>
  </si>
  <si>
    <t>C.IV</t>
  </si>
  <si>
    <t>C.IV.1</t>
  </si>
  <si>
    <t>- Depositi bancari e postali</t>
  </si>
  <si>
    <t>C.IV.3</t>
  </si>
  <si>
    <t>- Denaro e valori in cassa</t>
  </si>
  <si>
    <t>TOTALE DISPONIBILITA' LIQUIDE</t>
  </si>
  <si>
    <t>TOTALE ATTIVO CIRCOLANTE (C)</t>
  </si>
  <si>
    <t>D)</t>
  </si>
  <si>
    <t>RATEI E RISCONTI ATTIVI:</t>
  </si>
  <si>
    <t>D.I</t>
  </si>
  <si>
    <t>- Ratei e risconti attivi</t>
  </si>
  <si>
    <t>TOTALE RATEI E RISCONTI ATTIVI (D)</t>
  </si>
  <si>
    <t>TOTALE GENERALE DELL'ATTIVO</t>
  </si>
  <si>
    <t>PASSIVITA'</t>
  </si>
  <si>
    <t>P A S S I V O</t>
  </si>
  <si>
    <t>PATRIMONIO NETTO:</t>
  </si>
  <si>
    <t>A.I</t>
  </si>
  <si>
    <t>- Capitale sociale</t>
  </si>
  <si>
    <t>A.II</t>
  </si>
  <si>
    <t>- Riserva di soprapprezzo azioni</t>
  </si>
  <si>
    <t>A.IV</t>
  </si>
  <si>
    <t>- Riserva legale</t>
  </si>
  <si>
    <t>A.VI</t>
  </si>
  <si>
    <t>- Riserve statutarie</t>
  </si>
  <si>
    <t>A.VII</t>
  </si>
  <si>
    <t>- Altre riserve:</t>
  </si>
  <si>
    <t>A.VII.1</t>
  </si>
  <si>
    <t>- Fondo di riserva per avanzo di fusione</t>
  </si>
  <si>
    <t>A.VIII</t>
  </si>
  <si>
    <t>- Perdite esercizi precedenti</t>
  </si>
  <si>
    <t>A.IX</t>
  </si>
  <si>
    <t>- Utile (perdita) dell'esercizio</t>
  </si>
  <si>
    <t>TOTALE PATRIMONIO NETTO (A)</t>
  </si>
  <si>
    <t>FONDI PER RISCHI ED ONERI:</t>
  </si>
  <si>
    <t>B.3</t>
  </si>
  <si>
    <t>- altri</t>
  </si>
  <si>
    <t>TOTALE FONDI PER RISCHI ED ONERI (B)</t>
  </si>
  <si>
    <t>T.F.R. LAVORO SUBORDINATO (C)</t>
  </si>
  <si>
    <t>DEBITI:</t>
  </si>
  <si>
    <t>D.4</t>
  </si>
  <si>
    <t>- debiti verso banche</t>
  </si>
  <si>
    <t>D.5</t>
  </si>
  <si>
    <t>- debiti verso altri finanziatori</t>
  </si>
  <si>
    <t>D.6</t>
  </si>
  <si>
    <t>- acconti</t>
  </si>
  <si>
    <t>D.7</t>
  </si>
  <si>
    <t>- debiti verso fornitori</t>
  </si>
  <si>
    <t>D.8</t>
  </si>
  <si>
    <t>- debiti rappresentari da titoli di credito</t>
  </si>
  <si>
    <t>D.9</t>
  </si>
  <si>
    <t>- debiti verso imprese controllate</t>
  </si>
  <si>
    <t>D.10</t>
  </si>
  <si>
    <t>- debiti verso imprese collegate</t>
  </si>
  <si>
    <t>D.11</t>
  </si>
  <si>
    <t>- debiti verso imprese controllanti</t>
  </si>
  <si>
    <t>D.12</t>
  </si>
  <si>
    <t>- debiti tributari</t>
  </si>
  <si>
    <t>D.13</t>
  </si>
  <si>
    <t>- debiti verso istituti di previdenza e sicurezza</t>
  </si>
  <si>
    <t>D.14</t>
  </si>
  <si>
    <t>- altri debiti</t>
  </si>
  <si>
    <t>- [di cui oltre esercizio successivo]</t>
  </si>
  <si>
    <t>TOTALE DEBITI (D)</t>
  </si>
  <si>
    <t>E)</t>
  </si>
  <si>
    <t>RATEI E RISCONTI PASSIVI:</t>
  </si>
  <si>
    <t>E.I</t>
  </si>
  <si>
    <t>- ratei e risconti passivi</t>
  </si>
  <si>
    <t>TOTALE RATEI  E RISCONTI PASSIVI (E)</t>
  </si>
  <si>
    <t>TOTALE GENERALE DEL PASSIVO</t>
  </si>
  <si>
    <t>Bilancio</t>
  </si>
  <si>
    <t>VALORE DELLA PRODUZIONE</t>
  </si>
  <si>
    <t>A.1</t>
  </si>
  <si>
    <t>- ricavi delle vendite e delle prestazioni</t>
  </si>
  <si>
    <t>A.3</t>
  </si>
  <si>
    <t>- variazioni dei lavori in corso su ordinazione</t>
  </si>
  <si>
    <t>A.4</t>
  </si>
  <si>
    <t>- incrementi di immobilizzazioni per lavori interni</t>
  </si>
  <si>
    <t>A.5</t>
  </si>
  <si>
    <t>- altri ricavi e proventi</t>
  </si>
  <si>
    <t>- [di cui altri ricavi e proventi]</t>
  </si>
  <si>
    <t>- [di cui per contributi in conto esercizio progetti]</t>
  </si>
  <si>
    <t>- [di cui per contributi in conto esercizio spese struttura]</t>
  </si>
  <si>
    <t>- [di cui per contributi in conto capitale]</t>
  </si>
  <si>
    <t>TOTALE VALORE DELLA PRODUZIONE (A)</t>
  </si>
  <si>
    <t>COSTI DELLA PRODUZIONE</t>
  </si>
  <si>
    <t>B.6</t>
  </si>
  <si>
    <t>B.7</t>
  </si>
  <si>
    <t>- per servizi</t>
  </si>
  <si>
    <t>B.8</t>
  </si>
  <si>
    <t>- per godimento beni di terzi</t>
  </si>
  <si>
    <t>B.9</t>
  </si>
  <si>
    <t>- per il personale:</t>
  </si>
  <si>
    <t>B.9.a</t>
  </si>
  <si>
    <t>- salari e stipendi</t>
  </si>
  <si>
    <t>B.9.b</t>
  </si>
  <si>
    <t>- oneri sociali</t>
  </si>
  <si>
    <t>B.9.c</t>
  </si>
  <si>
    <t>- trattamento di fine rapporto</t>
  </si>
  <si>
    <t>B.9.e</t>
  </si>
  <si>
    <t>- altri costi</t>
  </si>
  <si>
    <t>B.10</t>
  </si>
  <si>
    <t>- ammortamenti e svalutazioni</t>
  </si>
  <si>
    <t>B.10.a</t>
  </si>
  <si>
    <t>- ammortamento delle immobilizzazioni immateriali</t>
  </si>
  <si>
    <t>B.10.b</t>
  </si>
  <si>
    <t>- ammortamento delle immobilizzazioni materiali</t>
  </si>
  <si>
    <t>B.10.d</t>
  </si>
  <si>
    <t>- svalutazioni dei crediti compresi nell'attivo</t>
  </si>
  <si>
    <t>B.11</t>
  </si>
  <si>
    <t>B.12</t>
  </si>
  <si>
    <t>- accantonamenti per rischi</t>
  </si>
  <si>
    <t>B.13</t>
  </si>
  <si>
    <t>- altri accantonamenti</t>
  </si>
  <si>
    <t>B.14</t>
  </si>
  <si>
    <t>- oneri diversi di gestione</t>
  </si>
  <si>
    <t>TOTALE COSTI DELLA PRODUZIONE (B)</t>
  </si>
  <si>
    <t>DIFFERENZA TRA VALORE E COSTI</t>
  </si>
  <si>
    <t>DELLA PRODUZIONE</t>
  </si>
  <si>
    <t>PROVENTI E ONERI FINANZIARI:</t>
  </si>
  <si>
    <t>C.16.d</t>
  </si>
  <si>
    <t>- proventi diversi dai precedenti</t>
  </si>
  <si>
    <t>C.17</t>
  </si>
  <si>
    <t>- interessi e altri oneri finanziari</t>
  </si>
  <si>
    <t>TOTALE PROVENTI E ONERI FINANZIARI (C)</t>
  </si>
  <si>
    <t>RISULTATO PRIMA DELLE IMPOSTE</t>
  </si>
  <si>
    <t>E.20</t>
  </si>
  <si>
    <t>- imposte sul reddito dell'esercizio</t>
  </si>
  <si>
    <t>- imposte anticipate</t>
  </si>
  <si>
    <t>E.21</t>
  </si>
  <si>
    <t>UTILE DELL'ESERCIZIO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</si>
  <si>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</si>
  <si>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</si>
  <si>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</si>
  <si>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</si>
  <si>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</si>
  <si>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</si>
  <si>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</si>
  <si>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</si>
  <si>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</si>
  <si>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</si>
  <si>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</si>
  <si>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</si>
  <si>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</si>
  <si>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INDEBITAMENTO INIZIALE</t>
  </si>
  <si>
    <t>INCASSI CLIENTI</t>
  </si>
  <si>
    <t>INCASSI VARI</t>
  </si>
  <si>
    <t>PAGAMENTI</t>
  </si>
  <si>
    <t>FORNITORI E ALTRI</t>
  </si>
  <si>
    <t>IVA</t>
  </si>
  <si>
    <t>IRES/IRAP</t>
  </si>
  <si>
    <t>STIPENDI</t>
  </si>
  <si>
    <t>CONTRIBUTI E RITENUTE</t>
  </si>
  <si>
    <t>INTERESSI E COMMISSIONI</t>
  </si>
  <si>
    <t>VARIAZIONE RATEI</t>
  </si>
  <si>
    <t>INDEBITAMENTO FINALE</t>
  </si>
  <si>
    <t>DEBITI A B/T</t>
  </si>
  <si>
    <t>Verso banche</t>
  </si>
  <si>
    <t>TOTALE DEBITI A BREVE</t>
  </si>
  <si>
    <t xml:space="preserve">DEBITI A M/L TERMINE </t>
  </si>
  <si>
    <t>TOTALE DEBITI M/L</t>
  </si>
  <si>
    <t xml:space="preserve">DISPONIBILITA' LIQUIDE </t>
  </si>
  <si>
    <t>Cassa</t>
  </si>
  <si>
    <t>Crediti v/ banche</t>
  </si>
  <si>
    <t>TOTALE DISPONIBILITA'</t>
  </si>
  <si>
    <t>TOTALE ESPOSIZIONE</t>
  </si>
  <si>
    <t>On.Finanz.-Ratei pas.</t>
  </si>
  <si>
    <t>BANCHE A BREVE</t>
  </si>
  <si>
    <t>TOTALE INDEBITAMENTO</t>
  </si>
  <si>
    <r>
      <t xml:space="preserve">- </t>
    </r>
    <r>
      <rPr>
        <b/>
        <u/>
        <sz val="8"/>
        <rFont val="Calibri"/>
        <family val="2"/>
      </rPr>
      <t>Immobilizzazioni immateriali:</t>
    </r>
  </si>
  <si>
    <r>
      <t xml:space="preserve">- </t>
    </r>
    <r>
      <rPr>
        <b/>
        <u/>
        <sz val="8"/>
        <rFont val="Calibri"/>
        <family val="2"/>
      </rPr>
      <t>Immobilizzazioni materiali:</t>
    </r>
  </si>
  <si>
    <r>
      <t xml:space="preserve">- </t>
    </r>
    <r>
      <rPr>
        <b/>
        <u/>
        <sz val="8"/>
        <rFont val="Calibri"/>
        <family val="2"/>
      </rPr>
      <t>Rimanenze:</t>
    </r>
  </si>
  <si>
    <r>
      <t xml:space="preserve">- </t>
    </r>
    <r>
      <rPr>
        <b/>
        <u/>
        <sz val="8"/>
        <rFont val="Calibri"/>
        <family val="2"/>
      </rPr>
      <t>Crediti:</t>
    </r>
  </si>
  <si>
    <r>
      <t xml:space="preserve">- </t>
    </r>
    <r>
      <rPr>
        <b/>
        <u/>
        <sz val="8"/>
        <rFont val="Calibri"/>
        <family val="2"/>
      </rPr>
      <t>Disponibilità liquide:</t>
    </r>
  </si>
  <si>
    <t>A.VII.2</t>
  </si>
  <si>
    <t>- Fondo per rinnovamento impianti</t>
  </si>
  <si>
    <t>A.VII.3</t>
  </si>
  <si>
    <t>- Fondo per plus.val.part.ex art.2426 c.c.</t>
  </si>
  <si>
    <t>A.VII.4</t>
  </si>
  <si>
    <t>- Fondo copertura perdite</t>
  </si>
  <si>
    <t>A.VII.5</t>
  </si>
  <si>
    <t>- Fondo per copertura perdite su crediti</t>
  </si>
  <si>
    <t>- Fondo TFR</t>
  </si>
  <si>
    <t>A.VII.6</t>
  </si>
  <si>
    <t>- Avanzo di fusione DEA s.r.l.</t>
  </si>
  <si>
    <t>A.2</t>
  </si>
  <si>
    <t>- variazioni delle rimanenze di prodotti in corso</t>
  </si>
  <si>
    <t xml:space="preserve">   di lavorazione, semilavorati e finiti</t>
  </si>
  <si>
    <t>- [di cui da imprese controllate e collegate]</t>
  </si>
  <si>
    <t>- [di cui da imprese controllanti]</t>
  </si>
  <si>
    <t>- [di cui verso imprese controllanti]</t>
  </si>
  <si>
    <t>Variazioni</t>
  </si>
  <si>
    <t>2020/2019</t>
  </si>
  <si>
    <t>- per materie prime, sussidiarie, di con=</t>
  </si>
  <si>
    <t xml:space="preserve">  sumo e merci</t>
  </si>
  <si>
    <t xml:space="preserve">- variazioni delle rimanenze di materie </t>
  </si>
  <si>
    <t xml:space="preserve">  prime, sussidiarie, di consumo e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</si>
</sst>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</numFmts>
  <fonts count="20" x14ac:knownFonts="1"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u/>
      <sz val="8"/>
      <color rgb="FFFF0000"/>
      <name val="Calibri"/>
      <family val="2"/>
    </font>
    <font>
      <sz val="10"/>
      <color theme="1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FF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5" fontId="3" fillId="0" borderId="6" xfId="1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10" fillId="3" borderId="3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2" xfId="1" applyNumberFormat="1" applyFont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164" fontId="9" fillId="0" borderId="3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64" fontId="9" fillId="0" borderId="8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164" fontId="11" fillId="0" borderId="2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11" fillId="0" borderId="7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41" fontId="14" fillId="0" borderId="11" xfId="2" applyFont="1" applyBorder="1" applyAlignment="1">
      <alignment horizontal="center"/>
    </xf>
    <xf numFmtId="41" fontId="14" fillId="0" borderId="12" xfId="2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4" fillId="0" borderId="13" xfId="0" applyFont="1" applyBorder="1"/>
    <xf numFmtId="14" fontId="14" fillId="0" borderId="14" xfId="2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4" fillId="0" borderId="15" xfId="0" applyFont="1" applyBorder="1"/>
    <xf numFmtId="38" fontId="14" fillId="0" borderId="12" xfId="2" applyNumberFormat="1" applyFont="1" applyBorder="1" applyAlignment="1">
      <alignment horizontal="right"/>
    </xf>
    <xf numFmtId="38" fontId="14" fillId="0" borderId="16" xfId="2" applyNumberFormat="1" applyFont="1" applyBorder="1" applyAlignment="1">
      <alignment horizontal="right"/>
    </xf>
    <xf numFmtId="0" fontId="12" fillId="0" borderId="15" xfId="0" quotePrefix="1" applyFont="1" applyBorder="1"/>
    <xf numFmtId="38" fontId="12" fillId="0" borderId="12" xfId="2" applyNumberFormat="1" applyFont="1" applyBorder="1"/>
    <xf numFmtId="38" fontId="12" fillId="0" borderId="16" xfId="2" applyNumberFormat="1" applyFont="1" applyBorder="1"/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38" fontId="17" fillId="0" borderId="12" xfId="2" applyNumberFormat="1" applyFont="1" applyBorder="1"/>
    <xf numFmtId="0" fontId="14" fillId="0" borderId="12" xfId="0" quotePrefix="1" applyFont="1" applyBorder="1"/>
    <xf numFmtId="0" fontId="14" fillId="0" borderId="15" xfId="0" quotePrefix="1" applyFont="1" applyBorder="1"/>
    <xf numFmtId="38" fontId="12" fillId="0" borderId="12" xfId="2" applyNumberFormat="1" applyFont="1" applyFill="1" applyBorder="1"/>
    <xf numFmtId="0" fontId="12" fillId="0" borderId="12" xfId="0" quotePrefix="1" applyFont="1" applyBorder="1"/>
    <xf numFmtId="38" fontId="12" fillId="0" borderId="16" xfId="2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left"/>
    </xf>
    <xf numFmtId="38" fontId="17" fillId="0" borderId="12" xfId="2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4" fillId="0" borderId="12" xfId="0" applyFont="1" applyBorder="1"/>
    <xf numFmtId="38" fontId="12" fillId="0" borderId="12" xfId="2" applyNumberFormat="1" applyFont="1" applyBorder="1" applyAlignment="1">
      <alignment horizontal="right"/>
    </xf>
    <xf numFmtId="0" fontId="12" fillId="0" borderId="15" xfId="0" quotePrefix="1" applyFont="1" applyBorder="1" applyAlignment="1">
      <alignment horizontal="left"/>
    </xf>
    <xf numFmtId="38" fontId="12" fillId="0" borderId="12" xfId="2" applyNumberFormat="1" applyFont="1" applyFill="1" applyBorder="1" applyAlignment="1">
      <alignment horizontal="right"/>
    </xf>
    <xf numFmtId="0" fontId="12" fillId="0" borderId="15" xfId="0" applyFont="1" applyBorder="1"/>
    <xf numFmtId="0" fontId="15" fillId="0" borderId="17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38" fontId="17" fillId="0" borderId="14" xfId="2" applyNumberFormat="1" applyFont="1" applyBorder="1"/>
    <xf numFmtId="0" fontId="18" fillId="0" borderId="18" xfId="0" applyFont="1" applyBorder="1" applyAlignment="1">
      <alignment horizontal="left"/>
    </xf>
    <xf numFmtId="0" fontId="13" fillId="0" borderId="18" xfId="0" applyFont="1" applyBorder="1"/>
    <xf numFmtId="38" fontId="17" fillId="0" borderId="19" xfId="2" applyNumberFormat="1" applyFont="1" applyBorder="1"/>
    <xf numFmtId="0" fontId="13" fillId="0" borderId="12" xfId="0" applyFont="1" applyBorder="1" applyAlignment="1">
      <alignment horizontal="center"/>
    </xf>
    <xf numFmtId="38" fontId="12" fillId="0" borderId="16" xfId="2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38" fontId="19" fillId="0" borderId="16" xfId="2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horizontal="left"/>
    </xf>
    <xf numFmtId="0" fontId="13" fillId="0" borderId="19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12" fillId="0" borderId="15" xfId="0" quotePrefix="1" applyNumberFormat="1" applyFont="1" applyBorder="1"/>
    <xf numFmtId="3" fontId="8" fillId="0" borderId="12" xfId="0" applyNumberFormat="1" applyFont="1" applyBorder="1" applyAlignment="1">
      <alignment horizontal="right" vertical="center"/>
    </xf>
    <xf numFmtId="38" fontId="12" fillId="0" borderId="15" xfId="0" applyNumberFormat="1" applyFont="1" applyBorder="1"/>
    <xf numFmtId="164" fontId="8" fillId="0" borderId="12" xfId="1" applyNumberFormat="1" applyFont="1" applyBorder="1" applyAlignment="1">
      <alignment horizontal="right" vertical="center"/>
    </xf>
    <xf numFmtId="38" fontId="16" fillId="0" borderId="15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center"/>
    </xf>
    <xf numFmtId="38" fontId="14" fillId="0" borderId="15" xfId="0" applyNumberFormat="1" applyFont="1" applyBorder="1"/>
    <xf numFmtId="38" fontId="14" fillId="0" borderId="15" xfId="0" quotePrefix="1" applyNumberFormat="1" applyFont="1" applyBorder="1"/>
    <xf numFmtId="3" fontId="7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/>
    </xf>
    <xf numFmtId="38" fontId="13" fillId="0" borderId="15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/>
    </xf>
    <xf numFmtId="38" fontId="13" fillId="0" borderId="18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right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zoomScale="130" zoomScaleNormal="130" workbookViewId="0">
      <selection activeCell="G5" sqref="G5"/>
    </sheetView>
  </sheetViews>
  <sheetFormatPr defaultRowHeight="12.75" x14ac:dyDescent="0.2"/>
  <cols>
    <col min="1" max="1" width="6.85546875" bestFit="1" customWidth="1"/>
    <col min="2" max="2" width="34" bestFit="1" customWidth="1"/>
    <col min="3" max="3" width="9.85546875" bestFit="1" customWidth="1"/>
    <col min="4" max="6" width="9.28515625" bestFit="1" customWidth="1"/>
  </cols>
  <sheetData>
    <row r="1" spans="1:5" x14ac:dyDescent="0.2">
      <c r="A1" s="49"/>
      <c r="B1" s="50"/>
      <c r="C1" s="51" t="s">
        <v>155</v>
      </c>
      <c r="D1" s="51" t="s">
        <v>155</v>
      </c>
      <c r="E1" s="51" t="s">
        <v>276</v>
      </c>
    </row>
    <row r="2" spans="1:5" x14ac:dyDescent="0.2">
      <c r="A2" s="49"/>
      <c r="B2" s="50"/>
      <c r="C2" s="52"/>
      <c r="D2" s="52"/>
      <c r="E2" s="52"/>
    </row>
    <row r="3" spans="1:5" x14ac:dyDescent="0.2">
      <c r="A3" s="53"/>
      <c r="B3" s="54"/>
      <c r="C3" s="55">
        <v>44196</v>
      </c>
      <c r="D3" s="55">
        <v>43830</v>
      </c>
      <c r="E3" s="55" t="s">
        <v>277</v>
      </c>
    </row>
    <row r="4" spans="1:5" x14ac:dyDescent="0.2">
      <c r="A4" s="56" t="s">
        <v>0</v>
      </c>
      <c r="B4" s="57" t="s">
        <v>1</v>
      </c>
      <c r="C4" s="58"/>
      <c r="D4" s="58"/>
      <c r="E4" s="59"/>
    </row>
    <row r="5" spans="1:5" x14ac:dyDescent="0.2">
      <c r="A5" s="56"/>
      <c r="B5" s="60" t="s">
        <v>2</v>
      </c>
      <c r="C5" s="61">
        <v>0</v>
      </c>
      <c r="D5" s="61">
        <v>0</v>
      </c>
      <c r="E5" s="62">
        <f>+C5-D5</f>
        <v>0</v>
      </c>
    </row>
    <row r="6" spans="1:5" x14ac:dyDescent="0.2">
      <c r="A6" s="56"/>
      <c r="B6" s="60" t="s">
        <v>3</v>
      </c>
      <c r="C6" s="61">
        <v>0</v>
      </c>
      <c r="D6" s="61">
        <v>0</v>
      </c>
      <c r="E6" s="62">
        <f>+C6-D6</f>
        <v>0</v>
      </c>
    </row>
    <row r="7" spans="1:5" ht="15" x14ac:dyDescent="0.35">
      <c r="A7" s="63"/>
      <c r="B7" s="64" t="s">
        <v>4</v>
      </c>
      <c r="C7" s="65">
        <f>SUM(C5:C6)</f>
        <v>0</v>
      </c>
      <c r="D7" s="65">
        <f>SUM(D5:D6)</f>
        <v>0</v>
      </c>
      <c r="E7" s="62">
        <f>+C7-D7</f>
        <v>0</v>
      </c>
    </row>
    <row r="8" spans="1:5" x14ac:dyDescent="0.2">
      <c r="A8" s="56" t="s">
        <v>5</v>
      </c>
      <c r="B8" s="57" t="s">
        <v>6</v>
      </c>
      <c r="C8" s="58"/>
      <c r="D8" s="58"/>
      <c r="E8" s="59"/>
    </row>
    <row r="9" spans="1:5" x14ac:dyDescent="0.2">
      <c r="A9" s="56" t="s">
        <v>7</v>
      </c>
      <c r="B9" s="66" t="s">
        <v>254</v>
      </c>
      <c r="C9" s="58"/>
      <c r="D9" s="58"/>
      <c r="E9" s="59"/>
    </row>
    <row r="10" spans="1:5" x14ac:dyDescent="0.2">
      <c r="A10" s="56" t="s">
        <v>8</v>
      </c>
      <c r="B10" s="60" t="s">
        <v>9</v>
      </c>
      <c r="C10" s="61">
        <v>0</v>
      </c>
      <c r="D10" s="61">
        <v>0</v>
      </c>
      <c r="E10" s="62">
        <f t="shared" ref="E10:E16" si="0">+C10-D10</f>
        <v>0</v>
      </c>
    </row>
    <row r="11" spans="1:5" x14ac:dyDescent="0.2">
      <c r="A11" s="56" t="s">
        <v>10</v>
      </c>
      <c r="B11" s="60" t="s">
        <v>11</v>
      </c>
      <c r="C11" s="61">
        <v>0</v>
      </c>
      <c r="D11" s="61">
        <v>0</v>
      </c>
      <c r="E11" s="62">
        <f t="shared" si="0"/>
        <v>0</v>
      </c>
    </row>
    <row r="12" spans="1:5" x14ac:dyDescent="0.2">
      <c r="A12" s="56" t="s">
        <v>10</v>
      </c>
      <c r="B12" s="60" t="s">
        <v>12</v>
      </c>
      <c r="C12" s="61">
        <v>246638</v>
      </c>
      <c r="D12" s="61">
        <v>226654</v>
      </c>
      <c r="E12" s="62">
        <f t="shared" si="0"/>
        <v>19984</v>
      </c>
    </row>
    <row r="13" spans="1:5" x14ac:dyDescent="0.2">
      <c r="A13" s="56" t="s">
        <v>13</v>
      </c>
      <c r="B13" s="60" t="s">
        <v>14</v>
      </c>
      <c r="C13" s="61">
        <v>10462</v>
      </c>
      <c r="D13" s="61">
        <v>15693</v>
      </c>
      <c r="E13" s="62">
        <f t="shared" si="0"/>
        <v>-5231</v>
      </c>
    </row>
    <row r="14" spans="1:5" x14ac:dyDescent="0.2">
      <c r="A14" s="56" t="s">
        <v>15</v>
      </c>
      <c r="B14" s="60" t="s">
        <v>16</v>
      </c>
      <c r="C14" s="61">
        <v>0</v>
      </c>
      <c r="D14" s="61">
        <v>0</v>
      </c>
      <c r="E14" s="62">
        <f t="shared" si="0"/>
        <v>0</v>
      </c>
    </row>
    <row r="15" spans="1:5" x14ac:dyDescent="0.2">
      <c r="A15" s="56" t="s">
        <v>17</v>
      </c>
      <c r="B15" s="60" t="s">
        <v>18</v>
      </c>
      <c r="C15" s="61">
        <v>0</v>
      </c>
      <c r="D15" s="61">
        <v>0</v>
      </c>
      <c r="E15" s="62">
        <f t="shared" si="0"/>
        <v>0</v>
      </c>
    </row>
    <row r="16" spans="1:5" x14ac:dyDescent="0.2">
      <c r="A16" s="56" t="s">
        <v>19</v>
      </c>
      <c r="B16" s="60" t="s">
        <v>20</v>
      </c>
      <c r="C16" s="61">
        <v>0</v>
      </c>
      <c r="D16" s="61">
        <v>0</v>
      </c>
      <c r="E16" s="62">
        <f t="shared" si="0"/>
        <v>0</v>
      </c>
    </row>
    <row r="17" spans="1:5" ht="15" x14ac:dyDescent="0.35">
      <c r="A17" s="63"/>
      <c r="B17" s="64" t="s">
        <v>21</v>
      </c>
      <c r="C17" s="65">
        <f>SUM(C10:C16)</f>
        <v>257100</v>
      </c>
      <c r="D17" s="65">
        <f>SUM(D10:D16)</f>
        <v>242347</v>
      </c>
      <c r="E17" s="65">
        <f>SUM(E10:E16)</f>
        <v>14753</v>
      </c>
    </row>
    <row r="18" spans="1:5" x14ac:dyDescent="0.2">
      <c r="A18" s="56" t="s">
        <v>22</v>
      </c>
      <c r="B18" s="67" t="s">
        <v>255</v>
      </c>
      <c r="C18" s="58"/>
      <c r="D18" s="58"/>
      <c r="E18" s="59"/>
    </row>
    <row r="19" spans="1:5" x14ac:dyDescent="0.2">
      <c r="A19" s="56" t="s">
        <v>23</v>
      </c>
      <c r="B19" s="60" t="s">
        <v>24</v>
      </c>
      <c r="C19" s="61">
        <v>354809</v>
      </c>
      <c r="D19" s="61">
        <v>387334</v>
      </c>
      <c r="E19" s="62">
        <f>+C19-D19</f>
        <v>-32525</v>
      </c>
    </row>
    <row r="20" spans="1:5" x14ac:dyDescent="0.2">
      <c r="A20" s="56" t="s">
        <v>25</v>
      </c>
      <c r="B20" s="60" t="s">
        <v>26</v>
      </c>
      <c r="C20" s="61">
        <v>7899420</v>
      </c>
      <c r="D20" s="61">
        <v>8329008</v>
      </c>
      <c r="E20" s="62">
        <f>+C20-D20</f>
        <v>-429588</v>
      </c>
    </row>
    <row r="21" spans="1:5" x14ac:dyDescent="0.2">
      <c r="A21" s="56" t="s">
        <v>25</v>
      </c>
      <c r="B21" s="60" t="s">
        <v>27</v>
      </c>
      <c r="C21" s="61">
        <v>0</v>
      </c>
      <c r="D21" s="61">
        <v>0</v>
      </c>
      <c r="E21" s="62">
        <f>+C21-D21</f>
        <v>0</v>
      </c>
    </row>
    <row r="22" spans="1:5" x14ac:dyDescent="0.2">
      <c r="A22" s="56" t="s">
        <v>28</v>
      </c>
      <c r="B22" s="60" t="s">
        <v>29</v>
      </c>
      <c r="C22" s="61">
        <v>0</v>
      </c>
      <c r="D22" s="61">
        <v>0</v>
      </c>
      <c r="E22" s="62">
        <f>+C22-D22</f>
        <v>0</v>
      </c>
    </row>
    <row r="23" spans="1:5" x14ac:dyDescent="0.2">
      <c r="A23" s="56" t="s">
        <v>30</v>
      </c>
      <c r="B23" s="60" t="s">
        <v>31</v>
      </c>
      <c r="C23" s="61">
        <v>1036602</v>
      </c>
      <c r="D23" s="61">
        <v>1000780</v>
      </c>
      <c r="E23" s="62">
        <f>+C23-D23</f>
        <v>35822</v>
      </c>
    </row>
    <row r="24" spans="1:5" ht="15" x14ac:dyDescent="0.35">
      <c r="A24" s="63"/>
      <c r="B24" s="64" t="s">
        <v>32</v>
      </c>
      <c r="C24" s="65">
        <f>SUM(C19:C23)</f>
        <v>9290831</v>
      </c>
      <c r="D24" s="65">
        <f>SUM(D19:D23)</f>
        <v>9717122</v>
      </c>
      <c r="E24" s="65">
        <f>SUM(E19:E23)</f>
        <v>-426291</v>
      </c>
    </row>
    <row r="25" spans="1:5" x14ac:dyDescent="0.2">
      <c r="A25" s="56" t="s">
        <v>33</v>
      </c>
      <c r="B25" s="67" t="s">
        <v>34</v>
      </c>
      <c r="C25" s="58"/>
      <c r="D25" s="58"/>
      <c r="E25" s="59"/>
    </row>
    <row r="26" spans="1:5" x14ac:dyDescent="0.2">
      <c r="A26" s="56" t="s">
        <v>35</v>
      </c>
      <c r="B26" s="67" t="s">
        <v>36</v>
      </c>
      <c r="C26" s="58"/>
      <c r="D26" s="58"/>
      <c r="E26" s="59"/>
    </row>
    <row r="27" spans="1:5" x14ac:dyDescent="0.2">
      <c r="A27" s="56" t="s">
        <v>37</v>
      </c>
      <c r="B27" s="60" t="s">
        <v>38</v>
      </c>
      <c r="C27" s="68">
        <v>0</v>
      </c>
      <c r="D27" s="68">
        <v>0</v>
      </c>
      <c r="E27" s="62">
        <f>+C27-D27</f>
        <v>0</v>
      </c>
    </row>
    <row r="28" spans="1:5" x14ac:dyDescent="0.2">
      <c r="A28" s="56" t="s">
        <v>39</v>
      </c>
      <c r="B28" s="60" t="s">
        <v>40</v>
      </c>
      <c r="C28" s="68">
        <v>0</v>
      </c>
      <c r="D28" s="68">
        <v>0</v>
      </c>
      <c r="E28" s="62">
        <f>+C28-D28</f>
        <v>0</v>
      </c>
    </row>
    <row r="29" spans="1:5" x14ac:dyDescent="0.2">
      <c r="A29" s="56" t="s">
        <v>41</v>
      </c>
      <c r="B29" s="60" t="s">
        <v>42</v>
      </c>
      <c r="C29" s="61">
        <v>0</v>
      </c>
      <c r="D29" s="61">
        <v>0</v>
      </c>
      <c r="E29" s="62">
        <f>+C29-D29</f>
        <v>0</v>
      </c>
    </row>
    <row r="30" spans="1:5" x14ac:dyDescent="0.2">
      <c r="A30" s="56" t="s">
        <v>43</v>
      </c>
      <c r="B30" s="60" t="s">
        <v>44</v>
      </c>
      <c r="C30" s="61">
        <v>0</v>
      </c>
      <c r="D30" s="61">
        <v>0</v>
      </c>
      <c r="E30" s="62">
        <f>+C30-D30</f>
        <v>0</v>
      </c>
    </row>
    <row r="31" spans="1:5" x14ac:dyDescent="0.2">
      <c r="A31" s="56"/>
      <c r="B31" s="69" t="s">
        <v>45</v>
      </c>
      <c r="C31" s="70" t="s">
        <v>46</v>
      </c>
      <c r="D31" s="70" t="s">
        <v>46</v>
      </c>
      <c r="E31" s="62"/>
    </row>
    <row r="32" spans="1:5" ht="15" x14ac:dyDescent="0.35">
      <c r="A32" s="71"/>
      <c r="B32" s="64" t="s">
        <v>47</v>
      </c>
      <c r="C32" s="65">
        <f>SUM(C27:C30)</f>
        <v>0</v>
      </c>
      <c r="D32" s="65">
        <f>SUM(D27:D30)</f>
        <v>0</v>
      </c>
      <c r="E32" s="65">
        <f>SUM(E27:E30)</f>
        <v>0</v>
      </c>
    </row>
    <row r="33" spans="1:5" ht="15" x14ac:dyDescent="0.35">
      <c r="A33" s="63"/>
      <c r="B33" s="64" t="s">
        <v>48</v>
      </c>
      <c r="C33" s="72">
        <f>+C32+C24+C17</f>
        <v>9547931</v>
      </c>
      <c r="D33" s="72">
        <f>+D32+D24+D17</f>
        <v>9959469</v>
      </c>
      <c r="E33" s="72">
        <f>+E32+E24+E17</f>
        <v>-411538</v>
      </c>
    </row>
    <row r="34" spans="1:5" x14ac:dyDescent="0.2">
      <c r="A34" s="73" t="s">
        <v>49</v>
      </c>
      <c r="B34" s="74" t="s">
        <v>50</v>
      </c>
      <c r="C34" s="58"/>
      <c r="D34" s="58"/>
      <c r="E34" s="59"/>
    </row>
    <row r="35" spans="1:5" x14ac:dyDescent="0.2">
      <c r="A35" s="56" t="s">
        <v>51</v>
      </c>
      <c r="B35" s="67" t="s">
        <v>256</v>
      </c>
      <c r="C35" s="58"/>
      <c r="D35" s="58"/>
      <c r="E35" s="59"/>
    </row>
    <row r="36" spans="1:5" x14ac:dyDescent="0.2">
      <c r="A36" s="56" t="s">
        <v>52</v>
      </c>
      <c r="B36" s="60" t="s">
        <v>53</v>
      </c>
      <c r="C36" s="61">
        <v>0</v>
      </c>
      <c r="D36" s="61">
        <v>0</v>
      </c>
      <c r="E36" s="62">
        <f>+C36-D36</f>
        <v>0</v>
      </c>
    </row>
    <row r="37" spans="1:5" x14ac:dyDescent="0.2">
      <c r="A37" s="56" t="s">
        <v>54</v>
      </c>
      <c r="B37" s="60" t="s">
        <v>55</v>
      </c>
      <c r="C37" s="61">
        <v>2831039</v>
      </c>
      <c r="D37" s="61">
        <v>2239577</v>
      </c>
      <c r="E37" s="62">
        <f>+C37-D37</f>
        <v>591462</v>
      </c>
    </row>
    <row r="38" spans="1:5" x14ac:dyDescent="0.2">
      <c r="A38" s="56" t="s">
        <v>56</v>
      </c>
      <c r="B38" s="60" t="s">
        <v>57</v>
      </c>
      <c r="C38" s="61">
        <v>0</v>
      </c>
      <c r="D38" s="61">
        <v>0</v>
      </c>
      <c r="E38" s="62">
        <f>+C38-D38</f>
        <v>0</v>
      </c>
    </row>
    <row r="39" spans="1:5" x14ac:dyDescent="0.2">
      <c r="A39" s="56" t="s">
        <v>58</v>
      </c>
      <c r="B39" s="60" t="s">
        <v>59</v>
      </c>
      <c r="C39" s="61">
        <v>0</v>
      </c>
      <c r="D39" s="61">
        <v>0</v>
      </c>
      <c r="E39" s="62">
        <f>+C39-D39</f>
        <v>0</v>
      </c>
    </row>
    <row r="40" spans="1:5" ht="15" x14ac:dyDescent="0.35">
      <c r="A40" s="63"/>
      <c r="B40" s="64" t="s">
        <v>60</v>
      </c>
      <c r="C40" s="65">
        <f>SUM(C36:C39)</f>
        <v>2831039</v>
      </c>
      <c r="D40" s="65">
        <f>SUM(D36:D39)</f>
        <v>2239577</v>
      </c>
      <c r="E40" s="65">
        <f>SUM(E36:E39)</f>
        <v>591462</v>
      </c>
    </row>
    <row r="41" spans="1:5" x14ac:dyDescent="0.2">
      <c r="A41" s="56" t="s">
        <v>61</v>
      </c>
      <c r="B41" s="67" t="s">
        <v>257</v>
      </c>
      <c r="C41" s="58"/>
      <c r="D41" s="58"/>
      <c r="E41" s="59"/>
    </row>
    <row r="42" spans="1:5" x14ac:dyDescent="0.2">
      <c r="A42" s="56" t="s">
        <v>62</v>
      </c>
      <c r="B42" s="60" t="s">
        <v>63</v>
      </c>
      <c r="C42" s="61">
        <v>1839892</v>
      </c>
      <c r="D42" s="61">
        <v>3133827</v>
      </c>
      <c r="E42" s="62">
        <f t="shared" ref="E42:E55" si="1">+C42-D42</f>
        <v>-1293935</v>
      </c>
    </row>
    <row r="43" spans="1:5" x14ac:dyDescent="0.2">
      <c r="A43" s="56"/>
      <c r="B43" s="60" t="s">
        <v>64</v>
      </c>
      <c r="C43" s="75">
        <v>0</v>
      </c>
      <c r="D43" s="75">
        <v>0</v>
      </c>
      <c r="E43" s="62">
        <f t="shared" si="1"/>
        <v>0</v>
      </c>
    </row>
    <row r="44" spans="1:5" x14ac:dyDescent="0.2">
      <c r="A44" s="56" t="s">
        <v>65</v>
      </c>
      <c r="B44" s="76" t="s">
        <v>66</v>
      </c>
      <c r="C44" s="75">
        <v>0</v>
      </c>
      <c r="D44" s="75">
        <v>0</v>
      </c>
      <c r="E44" s="62">
        <f t="shared" si="1"/>
        <v>0</v>
      </c>
    </row>
    <row r="45" spans="1:5" x14ac:dyDescent="0.2">
      <c r="A45" s="56" t="s">
        <v>67</v>
      </c>
      <c r="B45" s="60" t="s">
        <v>68</v>
      </c>
      <c r="C45" s="61">
        <v>0</v>
      </c>
      <c r="D45" s="61">
        <v>0</v>
      </c>
      <c r="E45" s="62">
        <f t="shared" si="1"/>
        <v>0</v>
      </c>
    </row>
    <row r="46" spans="1:5" x14ac:dyDescent="0.2">
      <c r="A46" s="56"/>
      <c r="B46" s="60" t="s">
        <v>64</v>
      </c>
      <c r="C46" s="75">
        <v>0</v>
      </c>
      <c r="D46" s="75">
        <v>0</v>
      </c>
      <c r="E46" s="62">
        <f t="shared" si="1"/>
        <v>0</v>
      </c>
    </row>
    <row r="47" spans="1:5" x14ac:dyDescent="0.2">
      <c r="A47" s="56" t="s">
        <v>69</v>
      </c>
      <c r="B47" s="60" t="s">
        <v>70</v>
      </c>
      <c r="C47" s="61">
        <v>3017381</v>
      </c>
      <c r="D47" s="61">
        <f>4797614-4411</f>
        <v>4793203</v>
      </c>
      <c r="E47" s="62">
        <f t="shared" si="1"/>
        <v>-1775822</v>
      </c>
    </row>
    <row r="48" spans="1:5" x14ac:dyDescent="0.2">
      <c r="A48" s="56"/>
      <c r="B48" s="60" t="s">
        <v>64</v>
      </c>
      <c r="C48" s="75">
        <v>0</v>
      </c>
      <c r="D48" s="75">
        <v>0</v>
      </c>
      <c r="E48" s="62">
        <f t="shared" si="1"/>
        <v>0</v>
      </c>
    </row>
    <row r="49" spans="1:5" x14ac:dyDescent="0.2">
      <c r="A49" s="56" t="s">
        <v>71</v>
      </c>
      <c r="B49" s="60" t="s">
        <v>72</v>
      </c>
      <c r="C49" s="77">
        <v>61274</v>
      </c>
      <c r="D49" s="77">
        <f>77172+23184+1</f>
        <v>100357</v>
      </c>
      <c r="E49" s="62">
        <f t="shared" si="1"/>
        <v>-39083</v>
      </c>
    </row>
    <row r="50" spans="1:5" x14ac:dyDescent="0.2">
      <c r="A50" s="56" t="s">
        <v>73</v>
      </c>
      <c r="B50" s="78" t="s">
        <v>74</v>
      </c>
      <c r="C50" s="77">
        <v>61910</v>
      </c>
      <c r="D50" s="77">
        <v>93910</v>
      </c>
      <c r="E50" s="62">
        <f t="shared" si="1"/>
        <v>-32000</v>
      </c>
    </row>
    <row r="51" spans="1:5" x14ac:dyDescent="0.2">
      <c r="A51" s="56" t="s">
        <v>75</v>
      </c>
      <c r="B51" s="60" t="s">
        <v>76</v>
      </c>
      <c r="C51" s="68">
        <f>452189+74924</f>
        <v>527113</v>
      </c>
      <c r="D51" s="68">
        <f>344450+25923+8791+155149+10</f>
        <v>534323</v>
      </c>
      <c r="E51" s="62">
        <f t="shared" si="1"/>
        <v>-7210</v>
      </c>
    </row>
    <row r="52" spans="1:5" x14ac:dyDescent="0.2">
      <c r="A52" s="56"/>
      <c r="B52" s="60" t="s">
        <v>64</v>
      </c>
      <c r="C52" s="75">
        <v>0</v>
      </c>
      <c r="D52" s="75">
        <v>0</v>
      </c>
      <c r="E52" s="62">
        <f t="shared" si="1"/>
        <v>0</v>
      </c>
    </row>
    <row r="53" spans="1:5" x14ac:dyDescent="0.2">
      <c r="A53" s="56"/>
      <c r="B53" s="60" t="s">
        <v>77</v>
      </c>
      <c r="C53" s="75">
        <v>0</v>
      </c>
      <c r="D53" s="75">
        <v>0</v>
      </c>
      <c r="E53" s="62">
        <f t="shared" si="1"/>
        <v>0</v>
      </c>
    </row>
    <row r="54" spans="1:5" x14ac:dyDescent="0.2">
      <c r="A54" s="56" t="s">
        <v>78</v>
      </c>
      <c r="B54" s="60" t="s">
        <v>79</v>
      </c>
      <c r="C54" s="61">
        <v>0</v>
      </c>
      <c r="D54" s="61">
        <v>0</v>
      </c>
      <c r="E54" s="62">
        <f t="shared" si="1"/>
        <v>0</v>
      </c>
    </row>
    <row r="55" spans="1:5" x14ac:dyDescent="0.2">
      <c r="A55" s="56"/>
      <c r="B55" s="60" t="s">
        <v>64</v>
      </c>
      <c r="C55" s="75"/>
      <c r="D55" s="75"/>
      <c r="E55" s="62">
        <f t="shared" si="1"/>
        <v>0</v>
      </c>
    </row>
    <row r="56" spans="1:5" ht="15" x14ac:dyDescent="0.35">
      <c r="A56" s="79"/>
      <c r="B56" s="80" t="s">
        <v>80</v>
      </c>
      <c r="C56" s="81">
        <f>SUM(C42:C55)-C53</f>
        <v>5507570</v>
      </c>
      <c r="D56" s="81">
        <f>SUM(D42:D55)-D53</f>
        <v>8655620</v>
      </c>
      <c r="E56" s="81">
        <f>SUM(E42:E55)</f>
        <v>-3148050</v>
      </c>
    </row>
    <row r="57" spans="1:5" x14ac:dyDescent="0.2">
      <c r="A57" s="56" t="s">
        <v>81</v>
      </c>
      <c r="B57" s="67" t="s">
        <v>82</v>
      </c>
      <c r="C57" s="58"/>
      <c r="D57" s="58"/>
      <c r="E57" s="59"/>
    </row>
    <row r="58" spans="1:5" x14ac:dyDescent="0.2">
      <c r="A58" s="56" t="s">
        <v>83</v>
      </c>
      <c r="B58" s="60" t="s">
        <v>84</v>
      </c>
      <c r="C58" s="61">
        <v>0</v>
      </c>
      <c r="D58" s="61">
        <v>0</v>
      </c>
      <c r="E58" s="62">
        <f>+C58-D58</f>
        <v>0</v>
      </c>
    </row>
    <row r="59" spans="1:5" ht="15" x14ac:dyDescent="0.35">
      <c r="A59" s="63"/>
      <c r="B59" s="64" t="s">
        <v>85</v>
      </c>
      <c r="C59" s="65">
        <f>SUM(C58:C58)</f>
        <v>0</v>
      </c>
      <c r="D59" s="65">
        <f>SUM(D58:D58)</f>
        <v>0</v>
      </c>
      <c r="E59" s="62">
        <f>+C59-D59</f>
        <v>0</v>
      </c>
    </row>
    <row r="60" spans="1:5" x14ac:dyDescent="0.2">
      <c r="A60" s="56" t="s">
        <v>86</v>
      </c>
      <c r="B60" s="67" t="s">
        <v>258</v>
      </c>
      <c r="C60" s="58"/>
      <c r="D60" s="58"/>
      <c r="E60" s="59"/>
    </row>
    <row r="61" spans="1:5" x14ac:dyDescent="0.2">
      <c r="A61" s="56" t="s">
        <v>87</v>
      </c>
      <c r="B61" s="60" t="s">
        <v>88</v>
      </c>
      <c r="C61" s="61">
        <v>3244579</v>
      </c>
      <c r="D61" s="61">
        <v>1174200</v>
      </c>
      <c r="E61" s="62">
        <f>+C61-D61</f>
        <v>2070379</v>
      </c>
    </row>
    <row r="62" spans="1:5" x14ac:dyDescent="0.2">
      <c r="A62" s="56" t="s">
        <v>89</v>
      </c>
      <c r="B62" s="60" t="s">
        <v>90</v>
      </c>
      <c r="C62" s="61">
        <v>2958</v>
      </c>
      <c r="D62" s="61">
        <v>3171</v>
      </c>
      <c r="E62" s="62">
        <f>+C62-D62</f>
        <v>-213</v>
      </c>
    </row>
    <row r="63" spans="1:5" ht="15" x14ac:dyDescent="0.35">
      <c r="A63" s="63"/>
      <c r="B63" s="64" t="s">
        <v>91</v>
      </c>
      <c r="C63" s="65">
        <f>SUM(C61:C62)</f>
        <v>3247537</v>
      </c>
      <c r="D63" s="65">
        <f>SUM(D61:D62)</f>
        <v>1177371</v>
      </c>
      <c r="E63" s="65">
        <f>SUM(E61:E62)</f>
        <v>2070166</v>
      </c>
    </row>
    <row r="64" spans="1:5" ht="15" x14ac:dyDescent="0.35">
      <c r="A64" s="63"/>
      <c r="B64" s="64" t="s">
        <v>92</v>
      </c>
      <c r="C64" s="65">
        <f>+C63+C56+C40+C59</f>
        <v>11586146</v>
      </c>
      <c r="D64" s="65">
        <f>+D63+D56+D40+D59</f>
        <v>12072568</v>
      </c>
      <c r="E64" s="65">
        <f>+E63+E56+E40+E59</f>
        <v>-486422</v>
      </c>
    </row>
    <row r="65" spans="1:5" x14ac:dyDescent="0.2">
      <c r="A65" s="56" t="s">
        <v>93</v>
      </c>
      <c r="B65" s="57" t="s">
        <v>94</v>
      </c>
      <c r="C65" s="58"/>
      <c r="D65" s="58"/>
      <c r="E65" s="59"/>
    </row>
    <row r="66" spans="1:5" x14ac:dyDescent="0.2">
      <c r="A66" s="56" t="s">
        <v>95</v>
      </c>
      <c r="B66" s="60" t="s">
        <v>96</v>
      </c>
      <c r="C66" s="61">
        <v>119959</v>
      </c>
      <c r="D66" s="61">
        <v>66236</v>
      </c>
      <c r="E66" s="62">
        <f>+C66-D66</f>
        <v>53723</v>
      </c>
    </row>
    <row r="67" spans="1:5" ht="15" x14ac:dyDescent="0.35">
      <c r="A67" s="63"/>
      <c r="B67" s="64" t="s">
        <v>97</v>
      </c>
      <c r="C67" s="65">
        <f>+C66</f>
        <v>119959</v>
      </c>
      <c r="D67" s="65">
        <f>+D66</f>
        <v>66236</v>
      </c>
      <c r="E67" s="65">
        <f>+E66</f>
        <v>53723</v>
      </c>
    </row>
    <row r="68" spans="1:5" ht="15" x14ac:dyDescent="0.35">
      <c r="A68" s="82"/>
      <c r="B68" s="83" t="s">
        <v>98</v>
      </c>
      <c r="C68" s="84">
        <f>+C67+C64+C33+C7</f>
        <v>21254036</v>
      </c>
      <c r="D68" s="84">
        <f>+D67+D64+D33+D7</f>
        <v>22098273</v>
      </c>
      <c r="E68" s="84">
        <f>+E67+E64+E33+E7</f>
        <v>-844237</v>
      </c>
    </row>
    <row r="70" spans="1:5" x14ac:dyDescent="0.2">
      <c r="A70" s="49"/>
      <c r="B70" s="50"/>
      <c r="C70" s="51" t="s">
        <v>155</v>
      </c>
      <c r="D70" s="51" t="s">
        <v>155</v>
      </c>
      <c r="E70" s="51" t="s">
        <v>276</v>
      </c>
    </row>
    <row r="71" spans="1:5" x14ac:dyDescent="0.2">
      <c r="A71" s="49"/>
      <c r="B71" s="50" t="s">
        <v>99</v>
      </c>
      <c r="C71" s="52"/>
      <c r="D71" s="52"/>
      <c r="E71" s="52"/>
    </row>
    <row r="72" spans="1:5" x14ac:dyDescent="0.2">
      <c r="A72" s="53"/>
      <c r="B72" s="54"/>
      <c r="C72" s="55">
        <v>44196</v>
      </c>
      <c r="D72" s="55">
        <v>43830</v>
      </c>
      <c r="E72" s="55" t="s">
        <v>277</v>
      </c>
    </row>
    <row r="73" spans="1:5" x14ac:dyDescent="0.2">
      <c r="A73" s="56"/>
      <c r="B73" s="85" t="s">
        <v>100</v>
      </c>
      <c r="C73" s="75"/>
      <c r="D73" s="75"/>
      <c r="E73" s="86"/>
    </row>
    <row r="74" spans="1:5" x14ac:dyDescent="0.2">
      <c r="A74" s="56" t="s">
        <v>0</v>
      </c>
      <c r="B74" s="74" t="s">
        <v>101</v>
      </c>
      <c r="C74" s="58"/>
      <c r="D74" s="58"/>
      <c r="E74" s="59"/>
    </row>
    <row r="75" spans="1:5" x14ac:dyDescent="0.2">
      <c r="A75" s="56" t="s">
        <v>102</v>
      </c>
      <c r="B75" s="66" t="s">
        <v>103</v>
      </c>
      <c r="C75" s="61">
        <v>4000000</v>
      </c>
      <c r="D75" s="61">
        <v>4000000</v>
      </c>
      <c r="E75" s="62">
        <f t="shared" ref="E75:E88" si="2">+C75-D75</f>
        <v>0</v>
      </c>
    </row>
    <row r="76" spans="1:5" x14ac:dyDescent="0.2">
      <c r="A76" s="56" t="s">
        <v>104</v>
      </c>
      <c r="B76" s="66" t="s">
        <v>105</v>
      </c>
      <c r="C76" s="61"/>
      <c r="D76" s="61"/>
      <c r="E76" s="62">
        <f t="shared" si="2"/>
        <v>0</v>
      </c>
    </row>
    <row r="77" spans="1:5" x14ac:dyDescent="0.2">
      <c r="A77" s="56" t="s">
        <v>106</v>
      </c>
      <c r="B77" s="66" t="s">
        <v>107</v>
      </c>
      <c r="C77" s="61">
        <v>7754</v>
      </c>
      <c r="D77" s="61">
        <v>7319</v>
      </c>
      <c r="E77" s="62">
        <f t="shared" si="2"/>
        <v>435</v>
      </c>
    </row>
    <row r="78" spans="1:5" x14ac:dyDescent="0.2">
      <c r="A78" s="56" t="s">
        <v>108</v>
      </c>
      <c r="B78" s="66" t="s">
        <v>109</v>
      </c>
      <c r="C78" s="61">
        <v>286295</v>
      </c>
      <c r="D78" s="61">
        <v>278041</v>
      </c>
      <c r="E78" s="62">
        <f t="shared" si="2"/>
        <v>8254</v>
      </c>
    </row>
    <row r="79" spans="1:5" x14ac:dyDescent="0.2">
      <c r="A79" s="56" t="s">
        <v>110</v>
      </c>
      <c r="B79" s="66" t="s">
        <v>111</v>
      </c>
      <c r="C79" s="75"/>
      <c r="D79" s="75"/>
      <c r="E79" s="62">
        <f t="shared" si="2"/>
        <v>0</v>
      </c>
    </row>
    <row r="80" spans="1:5" x14ac:dyDescent="0.2">
      <c r="A80" s="56" t="s">
        <v>112</v>
      </c>
      <c r="B80" s="69" t="s">
        <v>113</v>
      </c>
      <c r="C80" s="61">
        <v>416724</v>
      </c>
      <c r="D80" s="61">
        <v>416724</v>
      </c>
      <c r="E80" s="62">
        <f t="shared" si="2"/>
        <v>0</v>
      </c>
    </row>
    <row r="81" spans="1:5" x14ac:dyDescent="0.2">
      <c r="A81" s="56" t="s">
        <v>259</v>
      </c>
      <c r="B81" s="69" t="s">
        <v>260</v>
      </c>
      <c r="C81" s="61">
        <v>0</v>
      </c>
      <c r="D81" s="61">
        <v>0</v>
      </c>
      <c r="E81" s="62">
        <f t="shared" si="2"/>
        <v>0</v>
      </c>
    </row>
    <row r="82" spans="1:5" x14ac:dyDescent="0.2">
      <c r="A82" s="56" t="s">
        <v>261</v>
      </c>
      <c r="B82" s="69" t="s">
        <v>262</v>
      </c>
      <c r="C82" s="61">
        <v>0</v>
      </c>
      <c r="D82" s="61">
        <v>0</v>
      </c>
      <c r="E82" s="62">
        <f t="shared" si="2"/>
        <v>0</v>
      </c>
    </row>
    <row r="83" spans="1:5" x14ac:dyDescent="0.2">
      <c r="A83" s="56" t="s">
        <v>263</v>
      </c>
      <c r="B83" s="69" t="s">
        <v>264</v>
      </c>
      <c r="C83" s="61"/>
      <c r="D83" s="61"/>
      <c r="E83" s="62">
        <f t="shared" si="2"/>
        <v>0</v>
      </c>
    </row>
    <row r="84" spans="1:5" x14ac:dyDescent="0.2">
      <c r="A84" s="56" t="s">
        <v>265</v>
      </c>
      <c r="B84" s="69" t="s">
        <v>266</v>
      </c>
      <c r="C84" s="61">
        <v>0</v>
      </c>
      <c r="D84" s="61">
        <v>0</v>
      </c>
      <c r="E84" s="62">
        <f t="shared" si="2"/>
        <v>0</v>
      </c>
    </row>
    <row r="85" spans="1:5" x14ac:dyDescent="0.2">
      <c r="A85" s="56" t="s">
        <v>265</v>
      </c>
      <c r="B85" s="69" t="s">
        <v>267</v>
      </c>
      <c r="C85" s="61">
        <v>0</v>
      </c>
      <c r="D85" s="61">
        <v>0</v>
      </c>
      <c r="E85" s="62">
        <f t="shared" si="2"/>
        <v>0</v>
      </c>
    </row>
    <row r="86" spans="1:5" x14ac:dyDescent="0.2">
      <c r="A86" s="56" t="s">
        <v>268</v>
      </c>
      <c r="B86" s="69" t="s">
        <v>269</v>
      </c>
      <c r="C86" s="61">
        <v>0</v>
      </c>
      <c r="D86" s="61">
        <v>0</v>
      </c>
      <c r="E86" s="62">
        <f t="shared" si="2"/>
        <v>0</v>
      </c>
    </row>
    <row r="87" spans="1:5" x14ac:dyDescent="0.2">
      <c r="A87" s="56" t="s">
        <v>114</v>
      </c>
      <c r="B87" s="69" t="s">
        <v>115</v>
      </c>
      <c r="C87" s="61">
        <v>0</v>
      </c>
      <c r="D87" s="61">
        <v>0</v>
      </c>
      <c r="E87" s="62">
        <f t="shared" si="2"/>
        <v>0</v>
      </c>
    </row>
    <row r="88" spans="1:5" x14ac:dyDescent="0.2">
      <c r="A88" s="56" t="s">
        <v>116</v>
      </c>
      <c r="B88" s="66" t="s">
        <v>117</v>
      </c>
      <c r="C88" s="75">
        <v>25114</v>
      </c>
      <c r="D88" s="75">
        <v>8689</v>
      </c>
      <c r="E88" s="62">
        <f t="shared" si="2"/>
        <v>16425</v>
      </c>
    </row>
    <row r="89" spans="1:5" ht="15" x14ac:dyDescent="0.35">
      <c r="A89" s="63"/>
      <c r="B89" s="87" t="s">
        <v>118</v>
      </c>
      <c r="C89" s="65">
        <f>SUM(C75:C88)</f>
        <v>4735887</v>
      </c>
      <c r="D89" s="65">
        <f>SUM(D75:D88)</f>
        <v>4710773</v>
      </c>
      <c r="E89" s="65">
        <f>SUM(E75:E88)</f>
        <v>25114</v>
      </c>
    </row>
    <row r="90" spans="1:5" x14ac:dyDescent="0.2">
      <c r="A90" s="56" t="s">
        <v>5</v>
      </c>
      <c r="B90" s="74" t="s">
        <v>119</v>
      </c>
      <c r="C90" s="58"/>
      <c r="D90" s="58"/>
      <c r="E90" s="59"/>
    </row>
    <row r="91" spans="1:5" x14ac:dyDescent="0.2">
      <c r="A91" s="56" t="s">
        <v>120</v>
      </c>
      <c r="B91" s="69" t="s">
        <v>121</v>
      </c>
      <c r="C91" s="61">
        <v>23840</v>
      </c>
      <c r="D91" s="61">
        <v>23840</v>
      </c>
      <c r="E91" s="62">
        <f>+C91-D91</f>
        <v>0</v>
      </c>
    </row>
    <row r="92" spans="1:5" ht="15" x14ac:dyDescent="0.35">
      <c r="A92" s="63"/>
      <c r="B92" s="87" t="s">
        <v>122</v>
      </c>
      <c r="C92" s="65">
        <f>+C91</f>
        <v>23840</v>
      </c>
      <c r="D92" s="65">
        <f>+D91</f>
        <v>23840</v>
      </c>
      <c r="E92" s="65">
        <f>+E91</f>
        <v>0</v>
      </c>
    </row>
    <row r="93" spans="1:5" ht="15" x14ac:dyDescent="0.35">
      <c r="A93" s="56" t="s">
        <v>49</v>
      </c>
      <c r="B93" s="74" t="s">
        <v>123</v>
      </c>
      <c r="C93" s="72">
        <v>1028859</v>
      </c>
      <c r="D93" s="72">
        <v>1110583</v>
      </c>
      <c r="E93" s="72">
        <f>+C93-D93</f>
        <v>-81724</v>
      </c>
    </row>
    <row r="94" spans="1:5" x14ac:dyDescent="0.2">
      <c r="A94" s="56" t="s">
        <v>93</v>
      </c>
      <c r="B94" s="74" t="s">
        <v>124</v>
      </c>
      <c r="C94" s="58"/>
      <c r="D94" s="58"/>
      <c r="E94" s="59"/>
    </row>
    <row r="95" spans="1:5" x14ac:dyDescent="0.2">
      <c r="A95" s="56" t="s">
        <v>125</v>
      </c>
      <c r="B95" s="69" t="s">
        <v>126</v>
      </c>
      <c r="C95" s="61">
        <v>1200000</v>
      </c>
      <c r="D95" s="61">
        <v>2000000</v>
      </c>
      <c r="E95" s="62">
        <f>+C95-D95</f>
        <v>-800000</v>
      </c>
    </row>
    <row r="96" spans="1:5" x14ac:dyDescent="0.2">
      <c r="A96" s="56"/>
      <c r="B96" s="69" t="s">
        <v>64</v>
      </c>
      <c r="C96" s="70" t="s">
        <v>46</v>
      </c>
      <c r="D96" s="70" t="s">
        <v>46</v>
      </c>
      <c r="E96" s="88" t="s">
        <v>46</v>
      </c>
    </row>
    <row r="97" spans="1:5" x14ac:dyDescent="0.2">
      <c r="A97" s="56" t="s">
        <v>127</v>
      </c>
      <c r="B97" s="69" t="s">
        <v>128</v>
      </c>
      <c r="C97" s="61">
        <v>0</v>
      </c>
      <c r="D97" s="61">
        <v>0</v>
      </c>
      <c r="E97" s="62">
        <f t="shared" ref="E97:E108" si="3">+C97-D97</f>
        <v>0</v>
      </c>
    </row>
    <row r="98" spans="1:5" x14ac:dyDescent="0.2">
      <c r="A98" s="56" t="s">
        <v>129</v>
      </c>
      <c r="B98" s="69" t="s">
        <v>130</v>
      </c>
      <c r="C98" s="61">
        <v>72002</v>
      </c>
      <c r="D98" s="61">
        <v>596924</v>
      </c>
      <c r="E98" s="62">
        <f t="shared" si="3"/>
        <v>-524922</v>
      </c>
    </row>
    <row r="99" spans="1:5" x14ac:dyDescent="0.2">
      <c r="A99" s="56" t="s">
        <v>131</v>
      </c>
      <c r="B99" s="69" t="s">
        <v>132</v>
      </c>
      <c r="C99" s="68">
        <v>3049652</v>
      </c>
      <c r="D99" s="68">
        <v>2600509</v>
      </c>
      <c r="E99" s="62">
        <f t="shared" si="3"/>
        <v>449143</v>
      </c>
    </row>
    <row r="100" spans="1:5" x14ac:dyDescent="0.2">
      <c r="A100" s="56" t="s">
        <v>133</v>
      </c>
      <c r="B100" s="69" t="s">
        <v>134</v>
      </c>
      <c r="C100" s="61">
        <v>0</v>
      </c>
      <c r="D100" s="61">
        <v>0</v>
      </c>
      <c r="E100" s="62">
        <f t="shared" si="3"/>
        <v>0</v>
      </c>
    </row>
    <row r="101" spans="1:5" x14ac:dyDescent="0.2">
      <c r="A101" s="56"/>
      <c r="B101" s="69" t="s">
        <v>64</v>
      </c>
      <c r="C101" s="75">
        <v>0</v>
      </c>
      <c r="D101" s="75">
        <v>0</v>
      </c>
      <c r="E101" s="62">
        <f t="shared" si="3"/>
        <v>0</v>
      </c>
    </row>
    <row r="102" spans="1:5" x14ac:dyDescent="0.2">
      <c r="A102" s="56" t="s">
        <v>135</v>
      </c>
      <c r="B102" s="89" t="s">
        <v>136</v>
      </c>
      <c r="C102" s="75">
        <v>0</v>
      </c>
      <c r="D102" s="75">
        <v>0</v>
      </c>
      <c r="E102" s="62">
        <f t="shared" si="3"/>
        <v>0</v>
      </c>
    </row>
    <row r="103" spans="1:5" x14ac:dyDescent="0.2">
      <c r="A103" s="56" t="s">
        <v>137</v>
      </c>
      <c r="B103" s="69" t="s">
        <v>138</v>
      </c>
      <c r="C103" s="61">
        <v>0</v>
      </c>
      <c r="D103" s="61">
        <v>0</v>
      </c>
      <c r="E103" s="62">
        <f t="shared" si="3"/>
        <v>0</v>
      </c>
    </row>
    <row r="104" spans="1:5" x14ac:dyDescent="0.2">
      <c r="A104" s="56" t="s">
        <v>139</v>
      </c>
      <c r="B104" s="69" t="s">
        <v>140</v>
      </c>
      <c r="C104" s="61">
        <v>0</v>
      </c>
      <c r="D104" s="61">
        <v>0</v>
      </c>
      <c r="E104" s="62">
        <f t="shared" si="3"/>
        <v>0</v>
      </c>
    </row>
    <row r="105" spans="1:5" x14ac:dyDescent="0.2">
      <c r="A105" s="56" t="s">
        <v>141</v>
      </c>
      <c r="B105" s="69" t="s">
        <v>142</v>
      </c>
      <c r="C105" s="68">
        <v>270318</v>
      </c>
      <c r="D105" s="68">
        <v>259539</v>
      </c>
      <c r="E105" s="62">
        <f t="shared" si="3"/>
        <v>10779</v>
      </c>
    </row>
    <row r="106" spans="1:5" x14ac:dyDescent="0.2">
      <c r="A106" s="56" t="s">
        <v>143</v>
      </c>
      <c r="B106" s="69" t="s">
        <v>144</v>
      </c>
      <c r="C106" s="61">
        <v>248232</v>
      </c>
      <c r="D106" s="61">
        <v>237452</v>
      </c>
      <c r="E106" s="62">
        <f t="shared" si="3"/>
        <v>10780</v>
      </c>
    </row>
    <row r="107" spans="1:5" x14ac:dyDescent="0.2">
      <c r="A107" s="56" t="s">
        <v>145</v>
      </c>
      <c r="B107" s="69" t="s">
        <v>146</v>
      </c>
      <c r="C107" s="75">
        <v>798515</v>
      </c>
      <c r="D107" s="75">
        <v>666089</v>
      </c>
      <c r="E107" s="62">
        <f t="shared" si="3"/>
        <v>132426</v>
      </c>
    </row>
    <row r="108" spans="1:5" x14ac:dyDescent="0.2">
      <c r="A108" s="56"/>
      <c r="B108" s="89" t="s">
        <v>147</v>
      </c>
      <c r="C108" s="86">
        <v>0</v>
      </c>
      <c r="D108" s="86">
        <v>0</v>
      </c>
      <c r="E108" s="62">
        <f t="shared" si="3"/>
        <v>0</v>
      </c>
    </row>
    <row r="109" spans="1:5" x14ac:dyDescent="0.2">
      <c r="A109" s="56"/>
      <c r="B109" s="69"/>
      <c r="C109" s="61"/>
      <c r="D109" s="61"/>
      <c r="E109" s="62"/>
    </row>
    <row r="110" spans="1:5" ht="15" x14ac:dyDescent="0.35">
      <c r="A110" s="63"/>
      <c r="B110" s="87" t="s">
        <v>148</v>
      </c>
      <c r="C110" s="65">
        <f>SUM(C95:C107)+C109</f>
        <v>5638719</v>
      </c>
      <c r="D110" s="65">
        <f>SUM(D95:D107)+D109</f>
        <v>6360513</v>
      </c>
      <c r="E110" s="65">
        <f>SUM(E95:E107)+E109</f>
        <v>-721794</v>
      </c>
    </row>
    <row r="111" spans="1:5" x14ac:dyDescent="0.2">
      <c r="A111" s="56" t="s">
        <v>149</v>
      </c>
      <c r="B111" s="74" t="s">
        <v>150</v>
      </c>
      <c r="C111" s="58"/>
      <c r="D111" s="58"/>
      <c r="E111" s="59"/>
    </row>
    <row r="112" spans="1:5" x14ac:dyDescent="0.2">
      <c r="A112" s="56" t="s">
        <v>151</v>
      </c>
      <c r="B112" s="69" t="s">
        <v>152</v>
      </c>
      <c r="C112" s="61">
        <v>9826731</v>
      </c>
      <c r="D112" s="61">
        <v>9892564</v>
      </c>
      <c r="E112" s="62">
        <f>+C112-D112</f>
        <v>-65833</v>
      </c>
    </row>
    <row r="113" spans="1:5" ht="15" x14ac:dyDescent="0.35">
      <c r="A113" s="63"/>
      <c r="B113" s="87" t="s">
        <v>153</v>
      </c>
      <c r="C113" s="65">
        <f>+C112</f>
        <v>9826731</v>
      </c>
      <c r="D113" s="65">
        <f>+D112</f>
        <v>9892564</v>
      </c>
      <c r="E113" s="65">
        <f>+E112</f>
        <v>-65833</v>
      </c>
    </row>
    <row r="114" spans="1:5" ht="15" x14ac:dyDescent="0.35">
      <c r="A114" s="82"/>
      <c r="B114" s="90" t="s">
        <v>154</v>
      </c>
      <c r="C114" s="84">
        <f>+C113+C110+C93+C92+C89</f>
        <v>21254036</v>
      </c>
      <c r="D114" s="84">
        <f>+D113+D110+D93+D92+D89</f>
        <v>22098273</v>
      </c>
      <c r="E114" s="84">
        <f>+E113+E110+E93+E92+E89</f>
        <v>-844237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8" zoomScale="150" zoomScaleNormal="150" workbookViewId="0">
      <selection activeCell="I20" sqref="I20"/>
    </sheetView>
  </sheetViews>
  <sheetFormatPr defaultRowHeight="12.75" x14ac:dyDescent="0.2"/>
  <cols>
    <col min="1" max="1" width="5.28515625" bestFit="1" customWidth="1"/>
    <col min="2" max="2" width="32.140625" bestFit="1" customWidth="1"/>
    <col min="3" max="3" width="9.85546875" bestFit="1" customWidth="1"/>
    <col min="4" max="5" width="9.28515625" bestFit="1" customWidth="1"/>
  </cols>
  <sheetData>
    <row r="1" spans="1:5" x14ac:dyDescent="0.2">
      <c r="A1" s="49"/>
      <c r="B1" s="50"/>
      <c r="C1" s="91" t="s">
        <v>155</v>
      </c>
      <c r="D1" s="91" t="s">
        <v>155</v>
      </c>
      <c r="E1" s="91" t="s">
        <v>276</v>
      </c>
    </row>
    <row r="2" spans="1:5" x14ac:dyDescent="0.2">
      <c r="A2" s="49"/>
      <c r="B2" s="50"/>
      <c r="C2" s="92"/>
      <c r="D2" s="92"/>
      <c r="E2" s="92"/>
    </row>
    <row r="3" spans="1:5" x14ac:dyDescent="0.2">
      <c r="A3" s="53"/>
      <c r="B3" s="54"/>
      <c r="C3" s="93">
        <v>44196</v>
      </c>
      <c r="D3" s="93">
        <v>43830</v>
      </c>
      <c r="E3" s="93" t="s">
        <v>277</v>
      </c>
    </row>
    <row r="4" spans="1:5" x14ac:dyDescent="0.2">
      <c r="A4" s="56"/>
      <c r="B4" s="78"/>
      <c r="C4" s="94"/>
      <c r="D4" s="94"/>
      <c r="E4" s="94"/>
    </row>
    <row r="5" spans="1:5" x14ac:dyDescent="0.2">
      <c r="A5" s="56" t="s">
        <v>0</v>
      </c>
      <c r="B5" s="57" t="s">
        <v>156</v>
      </c>
      <c r="C5" s="95"/>
      <c r="D5" s="95"/>
      <c r="E5" s="95"/>
    </row>
    <row r="6" spans="1:5" x14ac:dyDescent="0.2">
      <c r="A6" s="56" t="s">
        <v>157</v>
      </c>
      <c r="B6" s="96" t="s">
        <v>158</v>
      </c>
      <c r="C6" s="97">
        <v>11837863</v>
      </c>
      <c r="D6" s="97">
        <v>11773565</v>
      </c>
      <c r="E6" s="97">
        <f>+C6-D6</f>
        <v>64298</v>
      </c>
    </row>
    <row r="7" spans="1:5" x14ac:dyDescent="0.2">
      <c r="A7" s="56" t="s">
        <v>270</v>
      </c>
      <c r="B7" s="96" t="s">
        <v>271</v>
      </c>
      <c r="C7" s="94"/>
      <c r="D7" s="94"/>
      <c r="E7" s="94"/>
    </row>
    <row r="8" spans="1:5" x14ac:dyDescent="0.2">
      <c r="A8" s="56"/>
      <c r="B8" s="98" t="s">
        <v>272</v>
      </c>
      <c r="C8" s="94"/>
      <c r="D8" s="94"/>
      <c r="E8" s="94"/>
    </row>
    <row r="9" spans="1:5" x14ac:dyDescent="0.2">
      <c r="A9" s="56" t="s">
        <v>159</v>
      </c>
      <c r="B9" s="96" t="s">
        <v>160</v>
      </c>
      <c r="C9" s="97">
        <v>591463</v>
      </c>
      <c r="D9" s="97">
        <v>357497</v>
      </c>
      <c r="E9" s="97">
        <f>+C9-D9</f>
        <v>233966</v>
      </c>
    </row>
    <row r="10" spans="1:5" x14ac:dyDescent="0.2">
      <c r="A10" s="56" t="s">
        <v>161</v>
      </c>
      <c r="B10" s="96" t="s">
        <v>162</v>
      </c>
      <c r="C10" s="97">
        <v>0</v>
      </c>
      <c r="D10" s="97">
        <v>0</v>
      </c>
      <c r="E10" s="97">
        <v>0</v>
      </c>
    </row>
    <row r="11" spans="1:5" x14ac:dyDescent="0.2">
      <c r="A11" s="56" t="s">
        <v>163</v>
      </c>
      <c r="B11" s="96" t="s">
        <v>164</v>
      </c>
      <c r="C11" s="97">
        <v>2031842</v>
      </c>
      <c r="D11" s="97">
        <f>462856+1777874</f>
        <v>2240730</v>
      </c>
      <c r="E11" s="97">
        <f>+C11-D11</f>
        <v>-208888</v>
      </c>
    </row>
    <row r="12" spans="1:5" x14ac:dyDescent="0.2">
      <c r="A12" s="56"/>
      <c r="B12" s="96" t="s">
        <v>165</v>
      </c>
      <c r="C12" s="97">
        <v>199943</v>
      </c>
      <c r="D12" s="97">
        <v>462246</v>
      </c>
      <c r="E12" s="97">
        <f>+C12-D12</f>
        <v>-262303</v>
      </c>
    </row>
    <row r="13" spans="1:5" x14ac:dyDescent="0.2">
      <c r="A13" s="56"/>
      <c r="B13" s="96" t="s">
        <v>166</v>
      </c>
      <c r="C13" s="99">
        <f>1087276-273259</f>
        <v>814017</v>
      </c>
      <c r="D13" s="97">
        <v>872628</v>
      </c>
      <c r="E13" s="97">
        <f>+C13-D13</f>
        <v>-58611</v>
      </c>
    </row>
    <row r="14" spans="1:5" x14ac:dyDescent="0.2">
      <c r="A14" s="56"/>
      <c r="B14" s="96" t="s">
        <v>167</v>
      </c>
      <c r="C14" s="99">
        <v>273259</v>
      </c>
      <c r="D14" s="97">
        <v>265000</v>
      </c>
      <c r="E14" s="97">
        <f>+C14-D14</f>
        <v>8259</v>
      </c>
    </row>
    <row r="15" spans="1:5" x14ac:dyDescent="0.2">
      <c r="A15" s="56"/>
      <c r="B15" s="96" t="s">
        <v>168</v>
      </c>
      <c r="C15" s="99">
        <v>744623</v>
      </c>
      <c r="D15" s="97">
        <v>640856</v>
      </c>
      <c r="E15" s="97">
        <f>+C15-D15</f>
        <v>103767</v>
      </c>
    </row>
    <row r="16" spans="1:5" x14ac:dyDescent="0.2">
      <c r="A16" s="63"/>
      <c r="B16" s="100" t="s">
        <v>169</v>
      </c>
      <c r="C16" s="101">
        <f>+C6+C9+C10+C11</f>
        <v>14461168</v>
      </c>
      <c r="D16" s="101">
        <f>+D6+D9+D10+D11</f>
        <v>14371792</v>
      </c>
      <c r="E16" s="101">
        <f>+E6+E9+E10+E11</f>
        <v>89376</v>
      </c>
    </row>
    <row r="17" spans="1:5" x14ac:dyDescent="0.2">
      <c r="A17" s="56" t="s">
        <v>5</v>
      </c>
      <c r="B17" s="102" t="s">
        <v>170</v>
      </c>
      <c r="C17" s="94"/>
      <c r="D17" s="94"/>
      <c r="E17" s="94"/>
    </row>
    <row r="18" spans="1:5" x14ac:dyDescent="0.2">
      <c r="A18" s="56" t="s">
        <v>171</v>
      </c>
      <c r="B18" s="103" t="s">
        <v>278</v>
      </c>
      <c r="C18" s="94"/>
      <c r="D18" s="94"/>
      <c r="E18" s="94"/>
    </row>
    <row r="19" spans="1:5" x14ac:dyDescent="0.2">
      <c r="A19" s="56"/>
      <c r="B19" s="102" t="s">
        <v>279</v>
      </c>
      <c r="C19" s="97">
        <v>334008</v>
      </c>
      <c r="D19" s="97">
        <v>304512</v>
      </c>
      <c r="E19" s="97">
        <f t="shared" ref="E19:E30" si="0">+C19-D19</f>
        <v>29496</v>
      </c>
    </row>
    <row r="20" spans="1:5" x14ac:dyDescent="0.2">
      <c r="A20" s="56" t="s">
        <v>172</v>
      </c>
      <c r="B20" s="103" t="s">
        <v>173</v>
      </c>
      <c r="C20" s="97">
        <v>6512690</v>
      </c>
      <c r="D20" s="97">
        <v>6735409</v>
      </c>
      <c r="E20" s="97">
        <f t="shared" si="0"/>
        <v>-222719</v>
      </c>
    </row>
    <row r="21" spans="1:5" x14ac:dyDescent="0.2">
      <c r="A21" s="56" t="s">
        <v>174</v>
      </c>
      <c r="B21" s="103" t="s">
        <v>175</v>
      </c>
      <c r="C21" s="97">
        <v>369710</v>
      </c>
      <c r="D21" s="97">
        <v>321888</v>
      </c>
      <c r="E21" s="97">
        <f t="shared" si="0"/>
        <v>47822</v>
      </c>
    </row>
    <row r="22" spans="1:5" x14ac:dyDescent="0.2">
      <c r="A22" s="56" t="s">
        <v>176</v>
      </c>
      <c r="B22" s="103" t="s">
        <v>177</v>
      </c>
      <c r="C22" s="104">
        <f>+C23+C24+C25+C26</f>
        <v>5829476</v>
      </c>
      <c r="D22" s="104">
        <f>+D23+D24+D25+D26</f>
        <v>5647091</v>
      </c>
      <c r="E22" s="104">
        <f>+C22-D22</f>
        <v>182385</v>
      </c>
    </row>
    <row r="23" spans="1:5" x14ac:dyDescent="0.2">
      <c r="A23" s="56" t="s">
        <v>178</v>
      </c>
      <c r="B23" s="96" t="s">
        <v>179</v>
      </c>
      <c r="C23" s="97">
        <v>3530846</v>
      </c>
      <c r="D23" s="97">
        <v>3516370</v>
      </c>
      <c r="E23" s="97">
        <f t="shared" si="0"/>
        <v>14476</v>
      </c>
    </row>
    <row r="24" spans="1:5" x14ac:dyDescent="0.2">
      <c r="A24" s="56" t="s">
        <v>180</v>
      </c>
      <c r="B24" s="96" t="s">
        <v>181</v>
      </c>
      <c r="C24" s="97">
        <v>1073505</v>
      </c>
      <c r="D24" s="97">
        <v>1061359</v>
      </c>
      <c r="E24" s="97">
        <f t="shared" si="0"/>
        <v>12146</v>
      </c>
    </row>
    <row r="25" spans="1:5" x14ac:dyDescent="0.2">
      <c r="A25" s="56" t="s">
        <v>182</v>
      </c>
      <c r="B25" s="96" t="s">
        <v>183</v>
      </c>
      <c r="C25" s="97">
        <v>264150</v>
      </c>
      <c r="D25" s="97">
        <v>266799</v>
      </c>
      <c r="E25" s="97">
        <f t="shared" si="0"/>
        <v>-2649</v>
      </c>
    </row>
    <row r="26" spans="1:5" x14ac:dyDescent="0.2">
      <c r="A26" s="56" t="s">
        <v>184</v>
      </c>
      <c r="B26" s="96" t="s">
        <v>185</v>
      </c>
      <c r="C26" s="97">
        <v>960975</v>
      </c>
      <c r="D26" s="97">
        <v>802563</v>
      </c>
      <c r="E26" s="97">
        <f t="shared" si="0"/>
        <v>158412</v>
      </c>
    </row>
    <row r="27" spans="1:5" x14ac:dyDescent="0.2">
      <c r="A27" s="56" t="s">
        <v>186</v>
      </c>
      <c r="B27" s="103" t="s">
        <v>187</v>
      </c>
      <c r="C27" s="94"/>
      <c r="D27" s="94"/>
      <c r="E27" s="94"/>
    </row>
    <row r="28" spans="1:5" x14ac:dyDescent="0.2">
      <c r="A28" s="56" t="s">
        <v>188</v>
      </c>
      <c r="B28" s="96" t="s">
        <v>189</v>
      </c>
      <c r="C28" s="97">
        <v>153061</v>
      </c>
      <c r="D28" s="97">
        <v>129728</v>
      </c>
      <c r="E28" s="97">
        <f t="shared" si="0"/>
        <v>23333</v>
      </c>
    </row>
    <row r="29" spans="1:5" x14ac:dyDescent="0.2">
      <c r="A29" s="56" t="s">
        <v>190</v>
      </c>
      <c r="B29" s="96" t="s">
        <v>191</v>
      </c>
      <c r="C29" s="97">
        <v>810363</v>
      </c>
      <c r="D29" s="97">
        <v>743465</v>
      </c>
      <c r="E29" s="97">
        <f t="shared" si="0"/>
        <v>66898</v>
      </c>
    </row>
    <row r="30" spans="1:5" x14ac:dyDescent="0.2">
      <c r="A30" s="56" t="s">
        <v>192</v>
      </c>
      <c r="B30" s="96" t="s">
        <v>193</v>
      </c>
      <c r="C30" s="97">
        <v>100000</v>
      </c>
      <c r="D30" s="97">
        <v>40000</v>
      </c>
      <c r="E30" s="97">
        <f t="shared" si="0"/>
        <v>60000</v>
      </c>
    </row>
    <row r="31" spans="1:5" x14ac:dyDescent="0.2">
      <c r="A31" s="56" t="s">
        <v>194</v>
      </c>
      <c r="B31" s="103" t="s">
        <v>280</v>
      </c>
      <c r="C31" s="94"/>
      <c r="D31" s="94"/>
      <c r="E31" s="94"/>
    </row>
    <row r="32" spans="1:5" x14ac:dyDescent="0.2">
      <c r="A32" s="56"/>
      <c r="B32" s="102" t="s">
        <v>281</v>
      </c>
      <c r="C32" s="105"/>
      <c r="D32" s="105"/>
      <c r="E32" s="105"/>
    </row>
    <row r="33" spans="1:5" x14ac:dyDescent="0.2">
      <c r="A33" s="56" t="s">
        <v>195</v>
      </c>
      <c r="B33" s="103" t="s">
        <v>196</v>
      </c>
      <c r="C33" s="105"/>
      <c r="D33" s="105"/>
      <c r="E33" s="105"/>
    </row>
    <row r="34" spans="1:5" x14ac:dyDescent="0.2">
      <c r="A34" s="56" t="s">
        <v>197</v>
      </c>
      <c r="B34" s="103" t="s">
        <v>198</v>
      </c>
      <c r="C34" s="105"/>
      <c r="D34" s="105"/>
      <c r="E34" s="105"/>
    </row>
    <row r="35" spans="1:5" x14ac:dyDescent="0.2">
      <c r="A35" s="56" t="s">
        <v>199</v>
      </c>
      <c r="B35" s="103" t="s">
        <v>200</v>
      </c>
      <c r="C35" s="97">
        <v>140307</v>
      </c>
      <c r="D35" s="97">
        <v>299499</v>
      </c>
      <c r="E35" s="97">
        <f>+C35-D35</f>
        <v>-159192</v>
      </c>
    </row>
    <row r="36" spans="1:5" x14ac:dyDescent="0.2">
      <c r="A36" s="63"/>
      <c r="B36" s="100" t="s">
        <v>201</v>
      </c>
      <c r="C36" s="101">
        <f>+C19+C20+C21+C22+C28+C29+C35+C30</f>
        <v>14249615</v>
      </c>
      <c r="D36" s="101">
        <f>+D19+D20+D21+D22+D28+D29+D35+D30</f>
        <v>14221592</v>
      </c>
      <c r="E36" s="101">
        <f>+E19+E20+E21+E22+E28+E29+E35+E30</f>
        <v>28023</v>
      </c>
    </row>
    <row r="37" spans="1:5" x14ac:dyDescent="0.2">
      <c r="A37" s="63"/>
      <c r="B37" s="100" t="s">
        <v>202</v>
      </c>
      <c r="C37" s="94"/>
      <c r="D37" s="94"/>
      <c r="E37" s="94"/>
    </row>
    <row r="38" spans="1:5" x14ac:dyDescent="0.2">
      <c r="A38" s="63"/>
      <c r="B38" s="100" t="s">
        <v>203</v>
      </c>
      <c r="C38" s="101">
        <f>+C16-C36</f>
        <v>211553</v>
      </c>
      <c r="D38" s="101">
        <f>+D16-D36</f>
        <v>150200</v>
      </c>
      <c r="E38" s="101">
        <f>+E16-E36</f>
        <v>61353</v>
      </c>
    </row>
    <row r="39" spans="1:5" x14ac:dyDescent="0.2">
      <c r="A39" s="56" t="s">
        <v>49</v>
      </c>
      <c r="B39" s="102" t="s">
        <v>204</v>
      </c>
      <c r="C39" s="94"/>
      <c r="D39" s="94"/>
      <c r="E39" s="94"/>
    </row>
    <row r="40" spans="1:5" x14ac:dyDescent="0.2">
      <c r="A40" s="56" t="s">
        <v>205</v>
      </c>
      <c r="B40" s="96" t="s">
        <v>206</v>
      </c>
      <c r="C40" s="99">
        <v>118</v>
      </c>
      <c r="D40" s="99">
        <v>93</v>
      </c>
      <c r="E40" s="97">
        <f>+C40-D40</f>
        <v>25</v>
      </c>
    </row>
    <row r="41" spans="1:5" x14ac:dyDescent="0.2">
      <c r="A41" s="56"/>
      <c r="B41" s="96" t="s">
        <v>273</v>
      </c>
      <c r="C41" s="94"/>
      <c r="D41" s="94"/>
      <c r="E41" s="94"/>
    </row>
    <row r="42" spans="1:5" x14ac:dyDescent="0.2">
      <c r="A42" s="56"/>
      <c r="B42" s="96" t="s">
        <v>274</v>
      </c>
      <c r="C42" s="94"/>
      <c r="D42" s="94"/>
      <c r="E42" s="94"/>
    </row>
    <row r="43" spans="1:5" x14ac:dyDescent="0.2">
      <c r="A43" s="56" t="s">
        <v>207</v>
      </c>
      <c r="B43" s="103" t="s">
        <v>208</v>
      </c>
      <c r="C43" s="106">
        <v>-91557</v>
      </c>
      <c r="D43" s="106">
        <v>-95604</v>
      </c>
      <c r="E43" s="106">
        <f>+C43-D43</f>
        <v>4047</v>
      </c>
    </row>
    <row r="44" spans="1:5" x14ac:dyDescent="0.2">
      <c r="A44" s="56"/>
      <c r="B44" s="96" t="s">
        <v>275</v>
      </c>
      <c r="C44" s="105"/>
      <c r="D44" s="105"/>
      <c r="E44" s="105"/>
    </row>
    <row r="45" spans="1:5" x14ac:dyDescent="0.2">
      <c r="A45" s="63"/>
      <c r="B45" s="100" t="s">
        <v>209</v>
      </c>
      <c r="C45" s="107">
        <f>+C40+C43</f>
        <v>-91439</v>
      </c>
      <c r="D45" s="107">
        <f>+D40+D43</f>
        <v>-95511</v>
      </c>
      <c r="E45" s="107">
        <f>+E40+E43</f>
        <v>4072</v>
      </c>
    </row>
    <row r="46" spans="1:5" x14ac:dyDescent="0.2">
      <c r="A46" s="108"/>
      <c r="B46" s="109" t="s">
        <v>210</v>
      </c>
      <c r="C46" s="101">
        <f>+C38+C45</f>
        <v>120114</v>
      </c>
      <c r="D46" s="101">
        <f>+D38+D45</f>
        <v>54689</v>
      </c>
      <c r="E46" s="101">
        <f>+E38+E45</f>
        <v>65425</v>
      </c>
    </row>
    <row r="47" spans="1:5" x14ac:dyDescent="0.2">
      <c r="A47" s="56" t="s">
        <v>211</v>
      </c>
      <c r="B47" s="103" t="s">
        <v>212</v>
      </c>
      <c r="C47" s="106">
        <v>63000</v>
      </c>
      <c r="D47" s="106">
        <v>46000</v>
      </c>
      <c r="E47" s="106">
        <f>+C47-D47</f>
        <v>17000</v>
      </c>
    </row>
    <row r="48" spans="1:5" x14ac:dyDescent="0.2">
      <c r="A48" s="56" t="s">
        <v>211</v>
      </c>
      <c r="B48" s="103" t="s">
        <v>213</v>
      </c>
      <c r="C48" s="106">
        <v>32000</v>
      </c>
      <c r="D48" s="106">
        <v>0</v>
      </c>
      <c r="E48" s="106">
        <f>+C48-D48</f>
        <v>32000</v>
      </c>
    </row>
    <row r="49" spans="1:5" x14ac:dyDescent="0.2">
      <c r="A49" s="110" t="s">
        <v>214</v>
      </c>
      <c r="B49" s="111" t="s">
        <v>215</v>
      </c>
      <c r="C49" s="112">
        <f>+C46-C47-C48</f>
        <v>25114</v>
      </c>
      <c r="D49" s="112">
        <f>+D46-D47-D48</f>
        <v>8689</v>
      </c>
      <c r="E49" s="112">
        <f>+E46-E47-E48</f>
        <v>16425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R28" sqref="R28"/>
    </sheetView>
  </sheetViews>
  <sheetFormatPr defaultRowHeight="12.75" x14ac:dyDescent="0.2"/>
  <cols>
    <col min="1" max="1" width="24.7109375" customWidth="1"/>
  </cols>
  <sheetData>
    <row r="1" spans="1:14" x14ac:dyDescent="0.2">
      <c r="A1" s="9"/>
      <c r="B1" s="10" t="s">
        <v>216</v>
      </c>
      <c r="C1" s="10" t="s">
        <v>217</v>
      </c>
      <c r="D1" s="10" t="s">
        <v>218</v>
      </c>
      <c r="E1" s="10" t="s">
        <v>219</v>
      </c>
      <c r="F1" s="10" t="s">
        <v>220</v>
      </c>
      <c r="G1" s="10" t="s">
        <v>221</v>
      </c>
      <c r="H1" s="10" t="s">
        <v>222</v>
      </c>
      <c r="I1" s="10" t="s">
        <v>223</v>
      </c>
      <c r="J1" s="10" t="s">
        <v>224</v>
      </c>
      <c r="K1" s="10" t="s">
        <v>225</v>
      </c>
      <c r="L1" s="10" t="s">
        <v>226</v>
      </c>
      <c r="M1" s="10" t="s">
        <v>227</v>
      </c>
      <c r="N1" s="11" t="s">
        <v>228</v>
      </c>
    </row>
    <row r="2" spans="1:14" x14ac:dyDescent="0.2">
      <c r="A2" s="12" t="s">
        <v>229</v>
      </c>
      <c r="B2" s="13">
        <f>-823-102</f>
        <v>-925</v>
      </c>
      <c r="C2" s="14">
        <f t="shared" ref="C2:M2" si="0">+B17</f>
        <v>-758</v>
      </c>
      <c r="D2" s="14">
        <f t="shared" si="0"/>
        <v>-825</v>
      </c>
      <c r="E2" s="14">
        <f t="shared" si="0"/>
        <v>-906</v>
      </c>
      <c r="F2" s="14">
        <f t="shared" si="0"/>
        <v>-527</v>
      </c>
      <c r="G2" s="14">
        <f t="shared" si="0"/>
        <v>-98</v>
      </c>
      <c r="H2" s="14">
        <f t="shared" si="0"/>
        <v>16</v>
      </c>
      <c r="I2" s="14">
        <f t="shared" si="0"/>
        <v>-669</v>
      </c>
      <c r="J2" s="14">
        <f t="shared" si="0"/>
        <v>-1036</v>
      </c>
      <c r="K2" s="14">
        <f t="shared" si="0"/>
        <v>-1251</v>
      </c>
      <c r="L2" s="14">
        <f t="shared" si="0"/>
        <v>-730</v>
      </c>
      <c r="M2" s="7">
        <f t="shared" si="0"/>
        <v>2348</v>
      </c>
      <c r="N2" s="15"/>
    </row>
    <row r="3" spans="1:14" x14ac:dyDescent="0.2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6"/>
      <c r="N3" s="15"/>
    </row>
    <row r="4" spans="1:14" x14ac:dyDescent="0.2">
      <c r="A4" s="1" t="s">
        <v>230</v>
      </c>
      <c r="B4" s="17">
        <v>805</v>
      </c>
      <c r="C4" s="17">
        <v>1405</v>
      </c>
      <c r="D4" s="17">
        <v>467</v>
      </c>
      <c r="E4" s="17">
        <v>1321</v>
      </c>
      <c r="F4" s="17">
        <v>987</v>
      </c>
      <c r="G4" s="17">
        <v>1224</v>
      </c>
      <c r="H4" s="17">
        <v>285</v>
      </c>
      <c r="I4" s="17">
        <v>612</v>
      </c>
      <c r="J4" s="17">
        <v>707</v>
      </c>
      <c r="K4" s="17">
        <v>1604</v>
      </c>
      <c r="L4" s="17">
        <v>4847</v>
      </c>
      <c r="M4" s="18">
        <v>1638</v>
      </c>
      <c r="N4" s="19">
        <f>SUM(B4:M4)</f>
        <v>15902</v>
      </c>
    </row>
    <row r="5" spans="1:14" x14ac:dyDescent="0.2">
      <c r="A5" s="1" t="s">
        <v>231</v>
      </c>
      <c r="B5" s="12"/>
      <c r="C5" s="20"/>
      <c r="D5" s="12"/>
      <c r="E5" s="12"/>
      <c r="F5" s="12"/>
      <c r="G5" s="12"/>
      <c r="H5" s="12"/>
      <c r="I5" s="12"/>
      <c r="J5" s="12"/>
      <c r="K5" s="12"/>
      <c r="L5" s="12"/>
      <c r="M5" s="16"/>
      <c r="N5" s="19">
        <f>SUM(B5:M5)</f>
        <v>0</v>
      </c>
    </row>
    <row r="6" spans="1:14" x14ac:dyDescent="0.2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6"/>
      <c r="N6" s="15"/>
    </row>
    <row r="7" spans="1:14" x14ac:dyDescent="0.2">
      <c r="A7" s="1" t="s">
        <v>232</v>
      </c>
      <c r="B7" s="7">
        <f t="shared" ref="B7:M7" si="1">SUM(B9:B15)</f>
        <v>-638</v>
      </c>
      <c r="C7" s="7">
        <f t="shared" si="1"/>
        <v>-1472</v>
      </c>
      <c r="D7" s="7">
        <f t="shared" si="1"/>
        <v>-548</v>
      </c>
      <c r="E7" s="7">
        <f t="shared" si="1"/>
        <v>-942</v>
      </c>
      <c r="F7" s="7">
        <f t="shared" si="1"/>
        <v>-558</v>
      </c>
      <c r="G7" s="7">
        <f t="shared" si="1"/>
        <v>-1110</v>
      </c>
      <c r="H7" s="7">
        <f t="shared" si="1"/>
        <v>-970</v>
      </c>
      <c r="I7" s="7">
        <f t="shared" si="1"/>
        <v>-979</v>
      </c>
      <c r="J7" s="7">
        <f t="shared" si="1"/>
        <v>-922</v>
      </c>
      <c r="K7" s="7">
        <f t="shared" si="1"/>
        <v>-1083</v>
      </c>
      <c r="L7" s="7">
        <f t="shared" si="1"/>
        <v>-1769</v>
      </c>
      <c r="M7" s="7">
        <f t="shared" si="1"/>
        <v>-2012</v>
      </c>
      <c r="N7" s="19">
        <f>SUM(B7:M7)</f>
        <v>-13003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15"/>
    </row>
    <row r="9" spans="1:14" x14ac:dyDescent="0.2">
      <c r="A9" s="1" t="s">
        <v>233</v>
      </c>
      <c r="B9" s="21">
        <f>-105-10+3</f>
        <v>-112</v>
      </c>
      <c r="C9" s="21">
        <f>-923-11</f>
        <v>-934</v>
      </c>
      <c r="D9" s="21">
        <f>-114-2-3</f>
        <v>-119</v>
      </c>
      <c r="E9" s="21">
        <f>-510-9</f>
        <v>-519</v>
      </c>
      <c r="F9" s="21">
        <f>-129-3</f>
        <v>-132</v>
      </c>
      <c r="G9" s="21">
        <f>-752-23</f>
        <v>-775</v>
      </c>
      <c r="H9" s="21">
        <f>-106-12</f>
        <v>-118</v>
      </c>
      <c r="I9" s="21">
        <v>-400</v>
      </c>
      <c r="J9" s="21">
        <v>-513</v>
      </c>
      <c r="K9" s="21">
        <v>-674</v>
      </c>
      <c r="L9" s="21">
        <v>-1289</v>
      </c>
      <c r="M9" s="7">
        <f>-1118-16</f>
        <v>-1134</v>
      </c>
      <c r="N9" s="19">
        <f t="shared" ref="N9:N15" si="2">SUM(B9:M9)</f>
        <v>-6719</v>
      </c>
    </row>
    <row r="10" spans="1:14" x14ac:dyDescent="0.2">
      <c r="A10" s="1" t="s">
        <v>234</v>
      </c>
      <c r="B10" s="21">
        <v>-64</v>
      </c>
      <c r="C10" s="21">
        <v>-148</v>
      </c>
      <c r="D10" s="21">
        <v>-84</v>
      </c>
      <c r="E10" s="21">
        <v>-56</v>
      </c>
      <c r="F10" s="21">
        <v>-93</v>
      </c>
      <c r="G10" s="21">
        <v>-3</v>
      </c>
      <c r="H10" s="21">
        <v>-137</v>
      </c>
      <c r="I10" s="21">
        <v>-79</v>
      </c>
      <c r="J10" s="21">
        <v>-100</v>
      </c>
      <c r="K10" s="21">
        <v>-54</v>
      </c>
      <c r="L10" s="21">
        <v>-139</v>
      </c>
      <c r="M10" s="8">
        <v>-256</v>
      </c>
      <c r="N10" s="19">
        <f t="shared" si="2"/>
        <v>-1213</v>
      </c>
    </row>
    <row r="11" spans="1:14" x14ac:dyDescent="0.2">
      <c r="A11" s="1" t="s">
        <v>235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-24</v>
      </c>
      <c r="M11" s="8">
        <v>0</v>
      </c>
      <c r="N11" s="19">
        <f t="shared" si="2"/>
        <v>-24</v>
      </c>
    </row>
    <row r="12" spans="1:14" x14ac:dyDescent="0.2">
      <c r="A12" s="1" t="s">
        <v>236</v>
      </c>
      <c r="B12" s="21">
        <v>-162</v>
      </c>
      <c r="C12" s="21">
        <v>-166</v>
      </c>
      <c r="D12" s="21">
        <v>-211</v>
      </c>
      <c r="E12" s="21">
        <v>-163</v>
      </c>
      <c r="F12" s="21">
        <v>-163</v>
      </c>
      <c r="G12" s="21">
        <v>-162</v>
      </c>
      <c r="H12" s="21">
        <v>-374</v>
      </c>
      <c r="I12" s="21">
        <v>-237</v>
      </c>
      <c r="J12" s="21">
        <v>-180</v>
      </c>
      <c r="K12" s="21">
        <v>-175</v>
      </c>
      <c r="L12" s="21">
        <v>-159</v>
      </c>
      <c r="M12" s="8">
        <v>-335</v>
      </c>
      <c r="N12" s="19">
        <f t="shared" si="2"/>
        <v>-2487</v>
      </c>
    </row>
    <row r="13" spans="1:14" x14ac:dyDescent="0.2">
      <c r="A13" s="1" t="s">
        <v>237</v>
      </c>
      <c r="B13" s="21">
        <v>-341</v>
      </c>
      <c r="C13" s="21">
        <v>-224</v>
      </c>
      <c r="D13" s="21">
        <v>-130</v>
      </c>
      <c r="E13" s="21">
        <v>-199</v>
      </c>
      <c r="F13" s="21">
        <v>-170</v>
      </c>
      <c r="G13" s="21">
        <v>-169</v>
      </c>
      <c r="H13" s="21">
        <v>-336</v>
      </c>
      <c r="I13" s="21">
        <v>-263</v>
      </c>
      <c r="J13" s="21">
        <v>-125</v>
      </c>
      <c r="K13" s="21">
        <v>-175</v>
      </c>
      <c r="L13" s="21">
        <v>-158</v>
      </c>
      <c r="M13" s="8">
        <v>-181</v>
      </c>
      <c r="N13" s="19">
        <f t="shared" si="2"/>
        <v>-2471</v>
      </c>
    </row>
    <row r="14" spans="1:14" x14ac:dyDescent="0.2">
      <c r="A14" s="1" t="s">
        <v>238</v>
      </c>
      <c r="B14" s="21">
        <v>-62</v>
      </c>
      <c r="C14" s="22">
        <v>0</v>
      </c>
      <c r="D14" s="21">
        <v>-4</v>
      </c>
      <c r="E14" s="21">
        <v>-5</v>
      </c>
      <c r="F14" s="22">
        <v>0</v>
      </c>
      <c r="G14" s="21">
        <v>-1</v>
      </c>
      <c r="H14" s="21">
        <v>-5</v>
      </c>
      <c r="I14" s="21">
        <v>0</v>
      </c>
      <c r="J14" s="21">
        <v>-4</v>
      </c>
      <c r="K14" s="21">
        <v>-5</v>
      </c>
      <c r="L14" s="21">
        <v>0</v>
      </c>
      <c r="M14" s="8">
        <v>-32</v>
      </c>
      <c r="N14" s="19">
        <f t="shared" si="2"/>
        <v>-118</v>
      </c>
    </row>
    <row r="15" spans="1:14" x14ac:dyDescent="0.2">
      <c r="A15" s="1" t="s">
        <v>239</v>
      </c>
      <c r="B15" s="21">
        <v>103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1">
        <v>0</v>
      </c>
      <c r="I15" s="22">
        <v>0</v>
      </c>
      <c r="J15" s="22">
        <v>0</v>
      </c>
      <c r="K15" s="22">
        <v>0</v>
      </c>
      <c r="L15" s="22">
        <v>0</v>
      </c>
      <c r="M15" s="8">
        <v>-74</v>
      </c>
      <c r="N15" s="19">
        <f t="shared" si="2"/>
        <v>29</v>
      </c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15"/>
    </row>
    <row r="17" spans="1:14" ht="13.5" thickBot="1" x14ac:dyDescent="0.25">
      <c r="A17" s="23" t="s">
        <v>240</v>
      </c>
      <c r="B17" s="24">
        <f>+B2+B4+B5+B7</f>
        <v>-758</v>
      </c>
      <c r="C17" s="24">
        <f>+C2+C4+C5+C7</f>
        <v>-825</v>
      </c>
      <c r="D17" s="24">
        <f>+D2+D4+D5+D7</f>
        <v>-906</v>
      </c>
      <c r="E17" s="24">
        <f>+E2+E4+E5+E7</f>
        <v>-527</v>
      </c>
      <c r="F17" s="24">
        <f>+F2+F4+F5+F7-F3</f>
        <v>-98</v>
      </c>
      <c r="G17" s="24">
        <f t="shared" ref="G17:M17" si="3">+G2+G4+G5+G7</f>
        <v>16</v>
      </c>
      <c r="H17" s="24">
        <f t="shared" si="3"/>
        <v>-669</v>
      </c>
      <c r="I17" s="24">
        <f t="shared" si="3"/>
        <v>-1036</v>
      </c>
      <c r="J17" s="24">
        <f t="shared" si="3"/>
        <v>-1251</v>
      </c>
      <c r="K17" s="24">
        <f t="shared" si="3"/>
        <v>-730</v>
      </c>
      <c r="L17" s="24">
        <f t="shared" si="3"/>
        <v>2348</v>
      </c>
      <c r="M17" s="25">
        <f t="shared" si="3"/>
        <v>1974</v>
      </c>
      <c r="N17" s="15"/>
    </row>
    <row r="18" spans="1:14" x14ac:dyDescent="0.2">
      <c r="A18" s="1"/>
      <c r="B18" s="1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15"/>
    </row>
    <row r="19" spans="1:14" x14ac:dyDescent="0.2">
      <c r="A19" s="12" t="s">
        <v>241</v>
      </c>
      <c r="B19" s="5"/>
      <c r="C19" s="26"/>
      <c r="D19" s="26"/>
      <c r="E19" s="26"/>
      <c r="F19" s="26"/>
      <c r="G19" s="26"/>
      <c r="H19" s="26"/>
      <c r="I19" s="26"/>
      <c r="J19" s="26"/>
      <c r="K19" s="6"/>
      <c r="L19" s="6"/>
      <c r="M19" s="6"/>
      <c r="N19" s="15"/>
    </row>
    <row r="20" spans="1:14" x14ac:dyDescent="0.2">
      <c r="A20" s="1" t="s">
        <v>242</v>
      </c>
      <c r="B20" s="17">
        <v>2000</v>
      </c>
      <c r="C20" s="18">
        <v>2000</v>
      </c>
      <c r="D20" s="27">
        <v>2000</v>
      </c>
      <c r="E20" s="27">
        <v>2000</v>
      </c>
      <c r="F20" s="27">
        <v>2000</v>
      </c>
      <c r="G20" s="27">
        <v>2000</v>
      </c>
      <c r="H20" s="27">
        <v>2000</v>
      </c>
      <c r="I20" s="27">
        <v>2200</v>
      </c>
      <c r="J20" s="27">
        <v>2000</v>
      </c>
      <c r="K20" s="27">
        <v>2000</v>
      </c>
      <c r="L20" s="27">
        <v>1200</v>
      </c>
      <c r="M20" s="27">
        <v>1200</v>
      </c>
      <c r="N20" s="15"/>
    </row>
    <row r="21" spans="1:14" x14ac:dyDescent="0.2">
      <c r="A21" s="1"/>
      <c r="B21" s="1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15"/>
    </row>
    <row r="22" spans="1:14" ht="13.5" thickBot="1" x14ac:dyDescent="0.25">
      <c r="A22" s="1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8"/>
      <c r="N22" s="15"/>
    </row>
    <row r="23" spans="1:14" ht="13.5" thickBot="1" x14ac:dyDescent="0.25">
      <c r="A23" s="29" t="s">
        <v>243</v>
      </c>
      <c r="B23" s="30">
        <f t="shared" ref="B23:M23" si="4">SUM(B20:B22)</f>
        <v>2000</v>
      </c>
      <c r="C23" s="30">
        <f t="shared" si="4"/>
        <v>2000</v>
      </c>
      <c r="D23" s="30">
        <f t="shared" si="4"/>
        <v>2000</v>
      </c>
      <c r="E23" s="30">
        <f t="shared" si="4"/>
        <v>2000</v>
      </c>
      <c r="F23" s="30">
        <f t="shared" si="4"/>
        <v>2000</v>
      </c>
      <c r="G23" s="30">
        <f t="shared" si="4"/>
        <v>2000</v>
      </c>
      <c r="H23" s="30">
        <f t="shared" si="4"/>
        <v>2000</v>
      </c>
      <c r="I23" s="30">
        <f t="shared" si="4"/>
        <v>2200</v>
      </c>
      <c r="J23" s="30">
        <f t="shared" si="4"/>
        <v>2000</v>
      </c>
      <c r="K23" s="30">
        <f t="shared" si="4"/>
        <v>2000</v>
      </c>
      <c r="L23" s="30">
        <f t="shared" si="4"/>
        <v>1200</v>
      </c>
      <c r="M23" s="31">
        <f t="shared" si="4"/>
        <v>1200</v>
      </c>
      <c r="N23" s="15"/>
    </row>
    <row r="24" spans="1:14" x14ac:dyDescent="0.2">
      <c r="A24" s="1"/>
      <c r="B24" s="1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15"/>
    </row>
    <row r="25" spans="1:14" x14ac:dyDescent="0.2">
      <c r="A25" s="12" t="s">
        <v>244</v>
      </c>
      <c r="B25" s="12"/>
      <c r="C25" s="1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5"/>
    </row>
    <row r="26" spans="1:14" x14ac:dyDescent="0.2">
      <c r="A26" s="1" t="s">
        <v>242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3">
        <v>0</v>
      </c>
      <c r="N26" s="15"/>
    </row>
    <row r="27" spans="1:14" x14ac:dyDescent="0.2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"/>
      <c r="N27" s="15"/>
    </row>
    <row r="28" spans="1:14" ht="13.5" thickBot="1" x14ac:dyDescent="0.25">
      <c r="A28" s="1"/>
      <c r="B28" s="22"/>
      <c r="C28" s="22"/>
      <c r="D28" s="22"/>
      <c r="E28" s="22"/>
      <c r="F28" s="22"/>
      <c r="G28" s="22"/>
      <c r="H28" s="3"/>
      <c r="I28" s="4"/>
      <c r="J28" s="4"/>
      <c r="K28" s="4"/>
      <c r="L28" s="4"/>
      <c r="M28" s="4"/>
      <c r="N28" s="15"/>
    </row>
    <row r="29" spans="1:14" ht="13.5" thickBot="1" x14ac:dyDescent="0.25">
      <c r="A29" s="29" t="s">
        <v>245</v>
      </c>
      <c r="B29" s="33">
        <f>+B26</f>
        <v>0</v>
      </c>
      <c r="C29" s="33">
        <f t="shared" ref="C29:M29" si="5">+C26</f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  <c r="L29" s="33">
        <f t="shared" si="5"/>
        <v>0</v>
      </c>
      <c r="M29" s="33">
        <f t="shared" si="5"/>
        <v>0</v>
      </c>
      <c r="N29" s="15"/>
    </row>
    <row r="30" spans="1:14" x14ac:dyDescent="0.2">
      <c r="A30" s="1"/>
      <c r="B30" s="1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15"/>
    </row>
    <row r="31" spans="1:14" x14ac:dyDescent="0.2">
      <c r="A31" s="12" t="s">
        <v>246</v>
      </c>
      <c r="B31" s="12"/>
      <c r="C31" s="1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5"/>
    </row>
    <row r="32" spans="1:14" x14ac:dyDescent="0.2">
      <c r="A32" s="1" t="s">
        <v>247</v>
      </c>
      <c r="B32" s="22">
        <v>4</v>
      </c>
      <c r="C32" s="3">
        <v>3</v>
      </c>
      <c r="D32" s="4">
        <v>2</v>
      </c>
      <c r="E32" s="4">
        <v>3</v>
      </c>
      <c r="F32" s="4">
        <v>3</v>
      </c>
      <c r="G32" s="4">
        <v>2</v>
      </c>
      <c r="H32" s="4">
        <v>2</v>
      </c>
      <c r="I32" s="4">
        <v>5</v>
      </c>
      <c r="J32" s="4">
        <v>4</v>
      </c>
      <c r="K32" s="4">
        <v>3</v>
      </c>
      <c r="L32" s="4">
        <v>4</v>
      </c>
      <c r="M32" s="4">
        <v>3</v>
      </c>
      <c r="N32" s="15"/>
    </row>
    <row r="33" spans="1:14" x14ac:dyDescent="0.2">
      <c r="A33" s="1" t="s">
        <v>248</v>
      </c>
      <c r="B33" s="34">
        <f>1197+41</f>
        <v>1238</v>
      </c>
      <c r="C33" s="35">
        <f>1131+41</f>
        <v>1172</v>
      </c>
      <c r="D33" s="36">
        <f>1091+41</f>
        <v>1132</v>
      </c>
      <c r="E33" s="36">
        <v>1470</v>
      </c>
      <c r="F33" s="36">
        <v>1899</v>
      </c>
      <c r="G33" s="36">
        <v>2014</v>
      </c>
      <c r="H33" s="36">
        <v>1329</v>
      </c>
      <c r="I33" s="36">
        <v>1159</v>
      </c>
      <c r="J33" s="36">
        <v>745</v>
      </c>
      <c r="K33" s="36">
        <v>1267</v>
      </c>
      <c r="L33" s="36">
        <v>3544</v>
      </c>
      <c r="M33" s="36">
        <v>3245</v>
      </c>
      <c r="N33" s="15"/>
    </row>
    <row r="34" spans="1:14" ht="13.5" thickBot="1" x14ac:dyDescent="0.25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7"/>
      <c r="N34" s="15"/>
    </row>
    <row r="35" spans="1:14" ht="13.5" thickBot="1" x14ac:dyDescent="0.25">
      <c r="A35" s="29" t="s">
        <v>249</v>
      </c>
      <c r="B35" s="33">
        <f>+B32+B33+B34</f>
        <v>1242</v>
      </c>
      <c r="C35" s="33">
        <f t="shared" ref="C35:M35" si="6">+C32+C33+C34</f>
        <v>1175</v>
      </c>
      <c r="D35" s="33">
        <f t="shared" si="6"/>
        <v>1134</v>
      </c>
      <c r="E35" s="33">
        <f t="shared" si="6"/>
        <v>1473</v>
      </c>
      <c r="F35" s="33">
        <f t="shared" si="6"/>
        <v>1902</v>
      </c>
      <c r="G35" s="33">
        <f t="shared" si="6"/>
        <v>2016</v>
      </c>
      <c r="H35" s="33">
        <f t="shared" si="6"/>
        <v>1331</v>
      </c>
      <c r="I35" s="33">
        <f t="shared" si="6"/>
        <v>1164</v>
      </c>
      <c r="J35" s="33">
        <f>+J32+J33+J34-J29</f>
        <v>749</v>
      </c>
      <c r="K35" s="33">
        <f t="shared" si="6"/>
        <v>1270</v>
      </c>
      <c r="L35" s="33">
        <f t="shared" si="6"/>
        <v>3548</v>
      </c>
      <c r="M35" s="31">
        <f t="shared" si="6"/>
        <v>3248</v>
      </c>
      <c r="N35" s="15"/>
    </row>
    <row r="36" spans="1:14" x14ac:dyDescent="0.2">
      <c r="A36" s="1"/>
      <c r="B36" s="1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15"/>
    </row>
    <row r="37" spans="1:14" x14ac:dyDescent="0.2">
      <c r="A37" s="2" t="s">
        <v>250</v>
      </c>
      <c r="B37" s="38">
        <f>-B23+B35-B29</f>
        <v>-758</v>
      </c>
      <c r="C37" s="38">
        <f>-C23+C35-C29</f>
        <v>-825</v>
      </c>
      <c r="D37" s="38">
        <f t="shared" ref="D37:M37" si="7">-D23+D35-D29</f>
        <v>-866</v>
      </c>
      <c r="E37" s="38">
        <f t="shared" si="7"/>
        <v>-527</v>
      </c>
      <c r="F37" s="38">
        <f t="shared" si="7"/>
        <v>-98</v>
      </c>
      <c r="G37" s="38">
        <f t="shared" si="7"/>
        <v>16</v>
      </c>
      <c r="H37" s="38">
        <f t="shared" si="7"/>
        <v>-669</v>
      </c>
      <c r="I37" s="38">
        <f t="shared" si="7"/>
        <v>-1036</v>
      </c>
      <c r="J37" s="38">
        <f t="shared" si="7"/>
        <v>-1251</v>
      </c>
      <c r="K37" s="38">
        <f t="shared" si="7"/>
        <v>-730</v>
      </c>
      <c r="L37" s="38">
        <f t="shared" si="7"/>
        <v>2348</v>
      </c>
      <c r="M37" s="39">
        <f t="shared" si="7"/>
        <v>2048</v>
      </c>
      <c r="N37" s="15"/>
    </row>
    <row r="38" spans="1:14" x14ac:dyDescent="0.2">
      <c r="A38" s="1"/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15"/>
    </row>
    <row r="39" spans="1:14" x14ac:dyDescent="0.2">
      <c r="A39" s="12" t="s">
        <v>251</v>
      </c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5"/>
    </row>
    <row r="40" spans="1:14" x14ac:dyDescent="0.2">
      <c r="A40" s="1" t="s">
        <v>252</v>
      </c>
      <c r="B40" s="17">
        <v>0</v>
      </c>
      <c r="C40" s="17">
        <v>0</v>
      </c>
      <c r="D40" s="17">
        <v>40</v>
      </c>
      <c r="E40" s="17">
        <v>0</v>
      </c>
      <c r="F40" s="17">
        <v>0</v>
      </c>
      <c r="G40" s="17">
        <v>0</v>
      </c>
      <c r="H40" s="17"/>
      <c r="I40" s="17">
        <v>0</v>
      </c>
      <c r="J40" s="17">
        <v>0</v>
      </c>
      <c r="K40" s="17">
        <v>0</v>
      </c>
      <c r="L40" s="17">
        <v>0</v>
      </c>
      <c r="M40" s="18">
        <v>74</v>
      </c>
      <c r="N40" s="15"/>
    </row>
    <row r="41" spans="1:14" x14ac:dyDescent="0.2">
      <c r="A41" s="1"/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5"/>
    </row>
    <row r="42" spans="1:14" ht="13.5" thickBot="1" x14ac:dyDescent="0.25">
      <c r="A42" s="23" t="s">
        <v>253</v>
      </c>
      <c r="B42" s="46">
        <f>+B37-B40</f>
        <v>-758</v>
      </c>
      <c r="C42" s="46">
        <f t="shared" ref="C42:M42" si="8">+C37-C40</f>
        <v>-825</v>
      </c>
      <c r="D42" s="46">
        <f t="shared" si="8"/>
        <v>-906</v>
      </c>
      <c r="E42" s="46">
        <f t="shared" si="8"/>
        <v>-527</v>
      </c>
      <c r="F42" s="46">
        <f t="shared" si="8"/>
        <v>-98</v>
      </c>
      <c r="G42" s="46">
        <f t="shared" si="8"/>
        <v>16</v>
      </c>
      <c r="H42" s="46">
        <f t="shared" si="8"/>
        <v>-669</v>
      </c>
      <c r="I42" s="46">
        <f t="shared" si="8"/>
        <v>-1036</v>
      </c>
      <c r="J42" s="46">
        <f t="shared" si="8"/>
        <v>-1251</v>
      </c>
      <c r="K42" s="46">
        <f t="shared" si="8"/>
        <v>-730</v>
      </c>
      <c r="L42" s="46">
        <f t="shared" si="8"/>
        <v>2348</v>
      </c>
      <c r="M42" s="47">
        <f t="shared" si="8"/>
        <v>1974</v>
      </c>
      <c r="N42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Stato Patrimoniale</vt:lpstr>
      <vt:lpstr>Conto Economico</vt:lpstr>
      <vt:lpstr>Cash Flow</vt:lpstr>
      <vt:lpstr>'Stato Patrimoniale'!OLE_LINK1</vt:lpstr>
    </vt:vector>
  </TitlesOfParts>
  <Company>Webred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Baroni_p</dc:creator>
  <cp:lastModifiedBy>Baroni_p</cp:lastModifiedBy>
  <dcterms:created xsi:type="dcterms:W3CDTF">2020-10-22T18:55:31Z</dcterms:created>
  <dcterms:modified xsi:type="dcterms:W3CDTF">2021-05-11T10:38:05Z</dcterms:modified>
</cp:coreProperties>
</file>